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activeTab="0"/>
  </bookViews>
  <sheets>
    <sheet name="neu" sheetId="1" r:id="rId1"/>
    <sheet name="Diff.-suche" sheetId="2" r:id="rId2"/>
  </sheets>
  <definedNames/>
  <calcPr fullCalcOnLoad="1"/>
</workbook>
</file>

<file path=xl/sharedStrings.xml><?xml version="1.0" encoding="utf-8"?>
<sst xmlns="http://schemas.openxmlformats.org/spreadsheetml/2006/main" count="128" uniqueCount="86">
  <si>
    <t>Finanzierungsübersicht Gemeinschaftsschule</t>
  </si>
  <si>
    <t>Finanzierung</t>
  </si>
  <si>
    <t>b) Kreditmarkt</t>
  </si>
  <si>
    <t>c) Eigenmittel</t>
  </si>
  <si>
    <t>Betrag</t>
  </si>
  <si>
    <t>Tilgung (20 Jahre)</t>
  </si>
  <si>
    <t>Zinsen ( 1,75 und 3,35 %)</t>
  </si>
  <si>
    <t xml:space="preserve">Änderung RE 2011 </t>
  </si>
  <si>
    <t>Zinserhöhung I-Fonds auf 2,25 %</t>
  </si>
  <si>
    <t>für anteilige Mittel mit 1.215.000,-- €</t>
  </si>
  <si>
    <t xml:space="preserve">Änderung RE 2012 </t>
  </si>
  <si>
    <t>Zinsen ( 1,75 und 2,25 %)</t>
  </si>
  <si>
    <t>Planung</t>
  </si>
  <si>
    <t xml:space="preserve">1. Änderung </t>
  </si>
  <si>
    <t>2. Änderung</t>
  </si>
  <si>
    <t>lfd. Nr.</t>
  </si>
  <si>
    <t>Gemeinde</t>
  </si>
  <si>
    <t>in %</t>
  </si>
  <si>
    <t>Albsfelde</t>
  </si>
  <si>
    <t>Bäk</t>
  </si>
  <si>
    <t>Buchholz</t>
  </si>
  <si>
    <t>Einhaus</t>
  </si>
  <si>
    <t>Fredeburg</t>
  </si>
  <si>
    <t>Giesensdorf</t>
  </si>
  <si>
    <t>Gr. Disnack</t>
  </si>
  <si>
    <t>Gr. Sarau</t>
  </si>
  <si>
    <t>Harmsdorf</t>
  </si>
  <si>
    <t xml:space="preserve">Kittlitz </t>
  </si>
  <si>
    <t>Kulpin</t>
  </si>
  <si>
    <t>Mechow</t>
  </si>
  <si>
    <t>Mustin</t>
  </si>
  <si>
    <t>Pogeez</t>
  </si>
  <si>
    <t>Ratzeburg</t>
  </si>
  <si>
    <t>Römnitz</t>
  </si>
  <si>
    <t>Schmilau</t>
  </si>
  <si>
    <t>Ziethen</t>
  </si>
  <si>
    <t>Summe</t>
  </si>
  <si>
    <t>Erläuterungen:</t>
  </si>
  <si>
    <t>Die Prozentsätze sind der Übersicht entnommen, die bei Beschlussfassung</t>
  </si>
  <si>
    <t xml:space="preserve">zum Bau der Gemeinschaftsschule zu Grunde gelegt wurden, um eine </t>
  </si>
  <si>
    <t>möglichst genaue Vergleichbarkeit herzustellen.</t>
  </si>
  <si>
    <t>Bei Verwendung der aktuellen Prozentsätze aus dem Haushaltsplan 2013</t>
  </si>
  <si>
    <t>müssen sich zwangsläufig Abweichungen ergeben.</t>
  </si>
  <si>
    <t>Baukostenneuberechn.</t>
  </si>
  <si>
    <t>im Haushaltsplan</t>
  </si>
  <si>
    <t>mögliche Gesamteinsparung</t>
  </si>
  <si>
    <t>a) I-Fonds-Darl.</t>
  </si>
  <si>
    <t>Gesamtbelast.</t>
  </si>
  <si>
    <t>möglicher KfW-Kredit</t>
  </si>
  <si>
    <t>Kosten</t>
  </si>
  <si>
    <t>Zinsen ( 1,75 und 1,0 %)</t>
  </si>
  <si>
    <t>Tilgung (20/10 Jahre)</t>
  </si>
  <si>
    <t>Gegenüber der zunächst erwarteten Bausumme von 9,0 Mio. € ergab eine erste Kostenberechnung</t>
  </si>
  <si>
    <t>ein Investitionsvolumen von 8.998.000,-- €; das I-Fonds-Darlehen ist in unveränderter Höhe bewilligt</t>
  </si>
  <si>
    <t>und bereits ausgezahlt, so dass die Kreditmarktmittel um 2 T€ reduziert wurden.</t>
  </si>
  <si>
    <t xml:space="preserve">Die 1. Änderung beinhaltet die Reduzierung des Kreditbetrages auf Grund des Überschusses aus der  </t>
  </si>
  <si>
    <t>Jahresrechnung 2011 und die Erhöhung der Zinsen für einen Teil des I-Fonds-Darlehens von 1,75 auf 2,25 %</t>
  </si>
  <si>
    <t>Die 2. Änderung beinhaltet wiederum eine Reduzierung des Kreditbetrages auf Grund des Überschusses</t>
  </si>
  <si>
    <t>Zinssatzes für den Kredit vom Kreditmarkt von bisher angenommenen 3,35 auf nunmehr 2,25 %.</t>
  </si>
  <si>
    <t xml:space="preserve">aus derJahresrechnung 2012 mit rd. 282 T€ (also in Summe nunmehr 704.800 €) und eine Reduzierung des </t>
  </si>
  <si>
    <t>Im letzten Absatz sind die möglichen Auswirkungen einer Darlehensaufnahme bei der KfW dargestellt;</t>
  </si>
  <si>
    <t>die Entlastung über die ganze Laufzeit wird erreicht durch den niedrigen Zinssatz von 1,0 % und eine</t>
  </si>
  <si>
    <t>kurze Laufzeit von zehn Jahren; Nachteil: höhere Belastung in den Jahren drei bis zehn.</t>
  </si>
  <si>
    <t>1. Änder.</t>
  </si>
  <si>
    <t>2. Änder.</t>
  </si>
  <si>
    <t>KfW-Darl.</t>
  </si>
  <si>
    <t>Einsparung</t>
  </si>
  <si>
    <t>im Haushalt</t>
  </si>
  <si>
    <t>Achtung:</t>
  </si>
  <si>
    <t>Bei Druck</t>
  </si>
  <si>
    <t>Seitenformat</t>
  </si>
  <si>
    <t>beachten!</t>
  </si>
  <si>
    <t>1. Seite = hoch</t>
  </si>
  <si>
    <t>3. Seite = quer</t>
  </si>
  <si>
    <t>Tilgung</t>
  </si>
  <si>
    <t>Einsparung reduziert auf</t>
  </si>
  <si>
    <t>Mehrkosten</t>
  </si>
  <si>
    <t>Mehrkosten 2012</t>
  </si>
  <si>
    <t>mögliche Einsparung</t>
  </si>
  <si>
    <t>Zinsen</t>
  </si>
  <si>
    <t>Verteilung der Gesamtbelastung auf die einzelnen Gemeinden</t>
  </si>
  <si>
    <t>Ergebnis:</t>
  </si>
  <si>
    <t>I-Fonds</t>
  </si>
  <si>
    <t>Kreditmarkt</t>
  </si>
  <si>
    <t>Eigenmittel</t>
  </si>
  <si>
    <t>Summe Einn.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</si>
</sst>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9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27" fillId="0" borderId="0" xfId="0" applyNumberFormat="1" applyFont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6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39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10" fontId="40" fillId="0" borderId="18" xfId="0" applyNumberFormat="1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10" fontId="40" fillId="0" borderId="19" xfId="0" applyNumberFormat="1" applyFont="1" applyBorder="1" applyAlignment="1">
      <alignment horizontal="center"/>
    </xf>
    <xf numFmtId="164" fontId="40" fillId="0" borderId="20" xfId="0" applyNumberFormat="1" applyFont="1" applyBorder="1" applyAlignment="1">
      <alignment/>
    </xf>
    <xf numFmtId="164" fontId="40" fillId="0" borderId="21" xfId="0" applyNumberFormat="1" applyFont="1" applyBorder="1" applyAlignment="1">
      <alignment/>
    </xf>
    <xf numFmtId="0" fontId="40" fillId="0" borderId="21" xfId="0" applyFont="1" applyBorder="1" applyAlignment="1">
      <alignment horizontal="center"/>
    </xf>
    <xf numFmtId="0" fontId="40" fillId="0" borderId="20" xfId="0" applyFont="1" applyBorder="1" applyAlignment="1">
      <alignment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/>
    </xf>
    <xf numFmtId="10" fontId="40" fillId="0" borderId="24" xfId="0" applyNumberFormat="1" applyFont="1" applyBorder="1" applyAlignment="1">
      <alignment horizontal="center"/>
    </xf>
    <xf numFmtId="0" fontId="40" fillId="0" borderId="25" xfId="0" applyFont="1" applyBorder="1" applyAlignment="1">
      <alignment/>
    </xf>
    <xf numFmtId="164" fontId="40" fillId="0" borderId="26" xfId="0" applyNumberFormat="1" applyFont="1" applyBorder="1" applyAlignment="1">
      <alignment/>
    </xf>
    <xf numFmtId="164" fontId="40" fillId="0" borderId="27" xfId="0" applyNumberFormat="1" applyFont="1" applyBorder="1" applyAlignment="1">
      <alignment/>
    </xf>
    <xf numFmtId="164" fontId="40" fillId="0" borderId="28" xfId="0" applyNumberFormat="1" applyFont="1" applyBorder="1" applyAlignment="1">
      <alignment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 horizontal="center"/>
    </xf>
    <xf numFmtId="10" fontId="40" fillId="0" borderId="2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27" fillId="33" borderId="0" xfId="0" applyNumberFormat="1" applyFont="1" applyFill="1" applyAlignment="1">
      <alignment horizontal="center"/>
    </xf>
    <xf numFmtId="0" fontId="41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43" fillId="0" borderId="23" xfId="0" applyNumberFormat="1" applyFont="1" applyBorder="1" applyAlignment="1">
      <alignment/>
    </xf>
    <xf numFmtId="164" fontId="43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43" fillId="0" borderId="29" xfId="0" applyNumberFormat="1" applyFont="1" applyBorder="1" applyAlignment="1">
      <alignment/>
    </xf>
    <xf numFmtId="164" fontId="40" fillId="0" borderId="30" xfId="0" applyNumberFormat="1" applyFont="1" applyBorder="1" applyAlignment="1">
      <alignment/>
    </xf>
    <xf numFmtId="164" fontId="27" fillId="0" borderId="12" xfId="0" applyNumberFormat="1" applyFont="1" applyBorder="1" applyAlignment="1">
      <alignment/>
    </xf>
    <xf numFmtId="164" fontId="27" fillId="0" borderId="0" xfId="0" applyNumberFormat="1" applyFont="1" applyBorder="1" applyAlignment="1">
      <alignment horizontal="center"/>
    </xf>
    <xf numFmtId="164" fontId="27" fillId="0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164" fontId="27" fillId="35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164" fontId="27" fillId="0" borderId="10" xfId="0" applyNumberFormat="1" applyFont="1" applyFill="1" applyBorder="1" applyAlignment="1">
      <alignment horizontal="center"/>
    </xf>
    <xf numFmtId="164" fontId="27" fillId="0" borderId="0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7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164" fontId="27" fillId="0" borderId="36" xfId="0" applyNumberFormat="1" applyFont="1" applyBorder="1" applyAlignment="1">
      <alignment horizontal="center"/>
    </xf>
    <xf numFmtId="164" fontId="27" fillId="0" borderId="37" xfId="0" applyNumberFormat="1" applyFont="1" applyBorder="1" applyAlignment="1">
      <alignment horizontal="center"/>
    </xf>
    <xf numFmtId="164" fontId="27" fillId="0" borderId="38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D1">
      <selection activeCell="U33" sqref="U33"/>
    </sheetView>
  </sheetViews>
  <sheetFormatPr defaultColWidth="11.421875" defaultRowHeight="15"/>
  <cols>
    <col min="1" max="1" width="22.00390625" style="0" customWidth="1"/>
    <col min="2" max="2" width="13.8515625" style="0" customWidth="1"/>
    <col min="3" max="3" width="16.421875" style="0" customWidth="1"/>
    <col min="4" max="4" width="14.140625" style="0" customWidth="1"/>
    <col min="5" max="5" width="13.421875" style="0" customWidth="1"/>
    <col min="6" max="9" width="14.57421875" style="0" customWidth="1"/>
    <col min="10" max="10" width="5.57421875" style="0" customWidth="1"/>
    <col min="12" max="12" width="9.57421875" style="0" customWidth="1"/>
    <col min="13" max="16" width="14.140625" style="0" bestFit="1" customWidth="1"/>
    <col min="17" max="17" width="13.140625" style="0" bestFit="1" customWidth="1"/>
    <col min="18" max="18" width="14.140625" style="0" customWidth="1"/>
    <col min="19" max="19" width="13.140625" style="0" bestFit="1" customWidth="1"/>
  </cols>
  <sheetData>
    <row r="1" spans="2:11" ht="18.75">
      <c r="B1" s="57" t="s">
        <v>0</v>
      </c>
      <c r="K1" s="57" t="str">
        <f>B1</f>
        <v>Finanzierungsübersicht Gemeinschaftsschule</v>
      </c>
    </row>
    <row r="2" ht="9" customHeight="1"/>
    <row r="3" spans="2:10" ht="15.75">
      <c r="B3" s="4"/>
      <c r="C3" s="3"/>
      <c r="D3" s="26"/>
      <c r="H3" s="71" t="s">
        <v>68</v>
      </c>
      <c r="J3" s="27" t="s">
        <v>80</v>
      </c>
    </row>
    <row r="4" spans="1:23" ht="15">
      <c r="A4" s="1"/>
      <c r="B4" s="5" t="s">
        <v>49</v>
      </c>
      <c r="C4" s="6" t="s">
        <v>46</v>
      </c>
      <c r="D4" s="7" t="s">
        <v>2</v>
      </c>
      <c r="E4" s="7" t="s">
        <v>3</v>
      </c>
      <c r="F4" s="7" t="s">
        <v>47</v>
      </c>
      <c r="G4" s="7"/>
      <c r="H4" s="72" t="s">
        <v>69</v>
      </c>
      <c r="I4" s="7"/>
      <c r="L4" s="15"/>
      <c r="Q4" s="59"/>
      <c r="R4" s="59"/>
      <c r="S4" s="59"/>
      <c r="T4" s="59"/>
      <c r="U4" s="59"/>
      <c r="V4" s="59"/>
      <c r="W4" s="59"/>
    </row>
    <row r="5" spans="1:23" ht="15">
      <c r="A5" s="2"/>
      <c r="B5" s="8"/>
      <c r="C5" s="9">
        <v>0.75</v>
      </c>
      <c r="D5" s="10">
        <v>0.25</v>
      </c>
      <c r="E5" s="10">
        <v>0</v>
      </c>
      <c r="F5" s="11"/>
      <c r="G5" s="53"/>
      <c r="H5" s="73" t="s">
        <v>70</v>
      </c>
      <c r="I5" s="53"/>
      <c r="J5" s="15"/>
      <c r="L5" s="15"/>
      <c r="M5" s="15" t="s">
        <v>12</v>
      </c>
      <c r="N5" s="15" t="s">
        <v>67</v>
      </c>
      <c r="O5" s="15" t="s">
        <v>63</v>
      </c>
      <c r="P5" s="15" t="s">
        <v>64</v>
      </c>
      <c r="Q5" s="60" t="s">
        <v>65</v>
      </c>
      <c r="R5" s="60" t="s">
        <v>76</v>
      </c>
      <c r="S5" s="62" t="s">
        <v>66</v>
      </c>
      <c r="T5" s="59"/>
      <c r="U5" s="59"/>
      <c r="V5" s="59"/>
      <c r="W5" s="59"/>
    </row>
    <row r="6" spans="1:23" ht="15.75" thickBot="1">
      <c r="A6" s="25" t="s">
        <v>12</v>
      </c>
      <c r="B6" s="5"/>
      <c r="C6" s="6"/>
      <c r="D6" s="7"/>
      <c r="E6" s="7"/>
      <c r="F6" s="7"/>
      <c r="G6" s="7"/>
      <c r="H6" s="72" t="s">
        <v>71</v>
      </c>
      <c r="I6" s="7"/>
      <c r="J6" s="45" t="s">
        <v>15</v>
      </c>
      <c r="K6" s="46" t="s">
        <v>16</v>
      </c>
      <c r="L6" s="47" t="s">
        <v>17</v>
      </c>
      <c r="M6" s="63">
        <f>F9</f>
        <v>11120343.75</v>
      </c>
      <c r="N6" s="64">
        <f>F13</f>
        <v>11116906.25</v>
      </c>
      <c r="O6" s="64">
        <f>F18</f>
        <v>10558242.690000001</v>
      </c>
      <c r="P6" s="64">
        <f>F25</f>
        <v>10176913.99</v>
      </c>
      <c r="Q6" s="66">
        <f>F31</f>
        <v>9728614.43</v>
      </c>
      <c r="R6" s="66">
        <f>F38</f>
        <v>10005600.69</v>
      </c>
      <c r="S6" s="64">
        <f>M6-R6</f>
        <v>1114743.0600000005</v>
      </c>
      <c r="T6" s="59"/>
      <c r="U6" s="59"/>
      <c r="V6" s="59"/>
      <c r="W6" s="59"/>
    </row>
    <row r="7" spans="1:23" ht="15">
      <c r="A7" s="2" t="s">
        <v>4</v>
      </c>
      <c r="B7" s="12">
        <v>9000000</v>
      </c>
      <c r="C7" s="13">
        <f>$B$7*C5</f>
        <v>6750000</v>
      </c>
      <c r="D7" s="11">
        <f>$B$7*D5</f>
        <v>2250000</v>
      </c>
      <c r="E7" s="11">
        <f>$B$7*E5</f>
        <v>0</v>
      </c>
      <c r="F7" s="11"/>
      <c r="G7" s="53"/>
      <c r="H7" s="73" t="s">
        <v>72</v>
      </c>
      <c r="I7" s="53"/>
      <c r="J7" s="5"/>
      <c r="L7" s="28"/>
      <c r="N7" s="4"/>
      <c r="O7" s="4"/>
      <c r="Q7" s="59"/>
      <c r="R7" s="59"/>
      <c r="S7" s="68"/>
      <c r="T7" s="59"/>
      <c r="U7" s="59"/>
      <c r="V7" s="59"/>
      <c r="W7" s="59"/>
    </row>
    <row r="8" spans="1:23" ht="12" customHeight="1">
      <c r="A8" s="1"/>
      <c r="B8" s="14"/>
      <c r="C8" s="6"/>
      <c r="D8" s="7"/>
      <c r="E8" s="7"/>
      <c r="F8" s="7"/>
      <c r="G8" s="7"/>
      <c r="H8" s="72" t="s">
        <v>73</v>
      </c>
      <c r="I8" s="7"/>
      <c r="J8" s="36">
        <v>1</v>
      </c>
      <c r="K8" s="37" t="s">
        <v>18</v>
      </c>
      <c r="L8" s="33">
        <v>0.0035</v>
      </c>
      <c r="M8" s="34">
        <f>$M$6*L8</f>
        <v>38921.203125</v>
      </c>
      <c r="N8" s="35">
        <f>$N$6*L8</f>
        <v>38909.171875</v>
      </c>
      <c r="O8" s="35">
        <f>$O$6*L8</f>
        <v>36953.849415000004</v>
      </c>
      <c r="P8" s="35">
        <f>$P$6*L8</f>
        <v>35619.198965</v>
      </c>
      <c r="Q8" s="67">
        <f>$Q$6*L8</f>
        <v>34050.150505</v>
      </c>
      <c r="R8" s="67">
        <f>$R$6*L8</f>
        <v>35019.602415</v>
      </c>
      <c r="S8" s="65">
        <f>M8-R8</f>
        <v>3901.600709999999</v>
      </c>
      <c r="T8" s="59"/>
      <c r="U8" s="59"/>
      <c r="V8" s="59"/>
      <c r="W8" s="59"/>
    </row>
    <row r="9" spans="1:23" ht="15">
      <c r="A9" s="1" t="s">
        <v>6</v>
      </c>
      <c r="B9" s="14"/>
      <c r="C9" s="6">
        <v>1328906.25</v>
      </c>
      <c r="D9" s="7">
        <v>791437.5</v>
      </c>
      <c r="E9" s="7">
        <f>E7*3.5%</f>
        <v>0</v>
      </c>
      <c r="F9" s="87">
        <f>C9+D9+C10+D10</f>
        <v>11120343.75</v>
      </c>
      <c r="G9" s="50"/>
      <c r="H9" s="50"/>
      <c r="I9" s="50"/>
      <c r="J9" s="29">
        <v>2</v>
      </c>
      <c r="K9" s="30" t="s">
        <v>19</v>
      </c>
      <c r="L9" s="31">
        <v>0.0486</v>
      </c>
      <c r="M9" s="34">
        <f aca="true" t="shared" si="0" ref="M9:M25">$M$6*L9</f>
        <v>540448.7062499999</v>
      </c>
      <c r="N9" s="35">
        <f aca="true" t="shared" si="1" ref="N9:N25">$N$6*L9</f>
        <v>540281.6437499999</v>
      </c>
      <c r="O9" s="35">
        <f aca="true" t="shared" si="2" ref="O9:O25">$O$6*L9</f>
        <v>513130.59473400004</v>
      </c>
      <c r="P9" s="35">
        <f aca="true" t="shared" si="3" ref="P9:P25">$P$6*L9</f>
        <v>494598.019914</v>
      </c>
      <c r="Q9" s="67">
        <f aca="true" t="shared" si="4" ref="Q9:Q25">$Q$6*L9</f>
        <v>472810.66129799996</v>
      </c>
      <c r="R9" s="67">
        <f aca="true" t="shared" si="5" ref="R9:R25">$R$6*L9</f>
        <v>486272.19353399996</v>
      </c>
      <c r="S9" s="65">
        <f aca="true" t="shared" si="6" ref="S9:S25">M9-R9</f>
        <v>54176.51271599997</v>
      </c>
      <c r="T9" s="59"/>
      <c r="U9" s="59"/>
      <c r="V9" s="59"/>
      <c r="W9" s="59"/>
    </row>
    <row r="10" spans="1:23" ht="15.75" thickBot="1">
      <c r="A10" s="17" t="s">
        <v>5</v>
      </c>
      <c r="B10" s="18"/>
      <c r="C10" s="19">
        <v>6750000</v>
      </c>
      <c r="D10" s="20">
        <v>2250000</v>
      </c>
      <c r="E10" s="20">
        <f>E7/18</f>
        <v>0</v>
      </c>
      <c r="F10" s="88"/>
      <c r="G10" s="51"/>
      <c r="H10" s="51"/>
      <c r="I10" s="51"/>
      <c r="J10" s="36">
        <v>3</v>
      </c>
      <c r="K10" s="37" t="s">
        <v>20</v>
      </c>
      <c r="L10" s="33">
        <v>0.0093</v>
      </c>
      <c r="M10" s="34">
        <f t="shared" si="0"/>
        <v>103419.196875</v>
      </c>
      <c r="N10" s="35">
        <f t="shared" si="1"/>
        <v>103387.228125</v>
      </c>
      <c r="O10" s="35">
        <f t="shared" si="2"/>
        <v>98191.657017</v>
      </c>
      <c r="P10" s="35">
        <f t="shared" si="3"/>
        <v>94645.30010699999</v>
      </c>
      <c r="Q10" s="67">
        <f t="shared" si="4"/>
        <v>90476.11419899999</v>
      </c>
      <c r="R10" s="67">
        <f t="shared" si="5"/>
        <v>93052.08641699998</v>
      </c>
      <c r="S10" s="65">
        <f t="shared" si="6"/>
        <v>10367.11045800001</v>
      </c>
      <c r="T10" s="59"/>
      <c r="U10" s="59"/>
      <c r="V10" s="59"/>
      <c r="W10" s="59"/>
    </row>
    <row r="11" spans="1:23" ht="18" customHeight="1" thickTop="1">
      <c r="A11" s="25" t="s">
        <v>44</v>
      </c>
      <c r="B11" s="14"/>
      <c r="C11" s="6"/>
      <c r="D11" s="53"/>
      <c r="E11" s="53"/>
      <c r="F11" s="51"/>
      <c r="G11" s="51"/>
      <c r="H11" s="51"/>
      <c r="I11" s="51"/>
      <c r="J11" s="29">
        <v>4</v>
      </c>
      <c r="K11" s="30" t="s">
        <v>21</v>
      </c>
      <c r="L11" s="31">
        <v>0.0172</v>
      </c>
      <c r="M11" s="34">
        <f t="shared" si="0"/>
        <v>191269.9125</v>
      </c>
      <c r="N11" s="35">
        <f t="shared" si="1"/>
        <v>191210.7875</v>
      </c>
      <c r="O11" s="35">
        <f t="shared" si="2"/>
        <v>181601.77426800004</v>
      </c>
      <c r="P11" s="35">
        <f t="shared" si="3"/>
        <v>175042.920628</v>
      </c>
      <c r="Q11" s="67">
        <f t="shared" si="4"/>
        <v>167332.16819599998</v>
      </c>
      <c r="R11" s="67">
        <f t="shared" si="5"/>
        <v>172096.33186799998</v>
      </c>
      <c r="S11" s="65">
        <f t="shared" si="6"/>
        <v>19173.580632000027</v>
      </c>
      <c r="T11" s="59"/>
      <c r="U11" s="59"/>
      <c r="V11" s="59"/>
      <c r="W11" s="59"/>
    </row>
    <row r="12" spans="1:23" ht="15">
      <c r="A12" s="52" t="s">
        <v>43</v>
      </c>
      <c r="B12" s="14">
        <v>8998000</v>
      </c>
      <c r="C12" s="6">
        <v>6750000</v>
      </c>
      <c r="D12" s="53">
        <f>B12-C12</f>
        <v>2248000</v>
      </c>
      <c r="E12" s="53"/>
      <c r="F12" s="51"/>
      <c r="G12" s="51"/>
      <c r="H12" s="78"/>
      <c r="I12" s="51"/>
      <c r="J12" s="36">
        <v>5</v>
      </c>
      <c r="K12" s="37" t="s">
        <v>22</v>
      </c>
      <c r="L12" s="33">
        <v>0.0029</v>
      </c>
      <c r="M12" s="34">
        <f t="shared" si="0"/>
        <v>32248.996874999997</v>
      </c>
      <c r="N12" s="35">
        <f t="shared" si="1"/>
        <v>32239.028124999997</v>
      </c>
      <c r="O12" s="35">
        <f t="shared" si="2"/>
        <v>30618.903801</v>
      </c>
      <c r="P12" s="35">
        <f t="shared" si="3"/>
        <v>29513.050571</v>
      </c>
      <c r="Q12" s="67">
        <f t="shared" si="4"/>
        <v>28212.981846999995</v>
      </c>
      <c r="R12" s="67">
        <f t="shared" si="5"/>
        <v>29016.242000999995</v>
      </c>
      <c r="S12" s="65">
        <f t="shared" si="6"/>
        <v>3232.754874000002</v>
      </c>
      <c r="T12" s="59"/>
      <c r="U12" s="59"/>
      <c r="V12" s="59"/>
      <c r="W12" s="59"/>
    </row>
    <row r="13" spans="1:23" ht="15">
      <c r="A13" s="1" t="s">
        <v>6</v>
      </c>
      <c r="B13" s="14"/>
      <c r="C13" s="6">
        <f>C9</f>
        <v>1328906.25</v>
      </c>
      <c r="D13" s="7">
        <v>790000</v>
      </c>
      <c r="E13" s="7">
        <f>E11*3.5%</f>
        <v>0</v>
      </c>
      <c r="F13" s="87">
        <f>C13+D13+C14+D14</f>
        <v>11116906.25</v>
      </c>
      <c r="G13" s="50"/>
      <c r="H13" s="50"/>
      <c r="I13" s="50"/>
      <c r="J13" s="29">
        <v>6</v>
      </c>
      <c r="K13" s="30" t="s">
        <v>23</v>
      </c>
      <c r="L13" s="31">
        <v>0.004</v>
      </c>
      <c r="M13" s="34">
        <f t="shared" si="0"/>
        <v>44481.375</v>
      </c>
      <c r="N13" s="35">
        <f t="shared" si="1"/>
        <v>44467.625</v>
      </c>
      <c r="O13" s="35">
        <f t="shared" si="2"/>
        <v>42232.970760000004</v>
      </c>
      <c r="P13" s="35">
        <f t="shared" si="3"/>
        <v>40707.655960000004</v>
      </c>
      <c r="Q13" s="67">
        <f t="shared" si="4"/>
        <v>38914.45772</v>
      </c>
      <c r="R13" s="67">
        <f t="shared" si="5"/>
        <v>40022.40276</v>
      </c>
      <c r="S13" s="65">
        <f t="shared" si="6"/>
        <v>4458.972240000003</v>
      </c>
      <c r="T13" s="59"/>
      <c r="U13" s="59"/>
      <c r="V13" s="59"/>
      <c r="W13" s="59"/>
    </row>
    <row r="14" spans="1:23" ht="15.75" thickBot="1">
      <c r="A14" s="17" t="s">
        <v>5</v>
      </c>
      <c r="B14" s="18"/>
      <c r="C14" s="19">
        <f>C10</f>
        <v>6750000</v>
      </c>
      <c r="D14" s="20">
        <v>2248000</v>
      </c>
      <c r="E14" s="20">
        <f>E11/18</f>
        <v>0</v>
      </c>
      <c r="F14" s="88"/>
      <c r="G14" s="51"/>
      <c r="H14" s="51"/>
      <c r="I14" s="51"/>
      <c r="J14" s="36">
        <v>7</v>
      </c>
      <c r="K14" s="37" t="s">
        <v>24</v>
      </c>
      <c r="L14" s="33">
        <v>0.004</v>
      </c>
      <c r="M14" s="34">
        <f t="shared" si="0"/>
        <v>44481.375</v>
      </c>
      <c r="N14" s="35">
        <f t="shared" si="1"/>
        <v>44467.625</v>
      </c>
      <c r="O14" s="35">
        <f t="shared" si="2"/>
        <v>42232.970760000004</v>
      </c>
      <c r="P14" s="35">
        <f t="shared" si="3"/>
        <v>40707.655960000004</v>
      </c>
      <c r="Q14" s="67">
        <f t="shared" si="4"/>
        <v>38914.45772</v>
      </c>
      <c r="R14" s="67">
        <f t="shared" si="5"/>
        <v>40022.40276</v>
      </c>
      <c r="S14" s="65">
        <f t="shared" si="6"/>
        <v>4458.972240000003</v>
      </c>
      <c r="T14" s="59"/>
      <c r="U14" s="59"/>
      <c r="V14" s="59"/>
      <c r="W14" s="59"/>
    </row>
    <row r="15" spans="1:23" ht="12" customHeight="1" thickTop="1">
      <c r="A15" s="1"/>
      <c r="B15" s="14"/>
      <c r="C15" s="6"/>
      <c r="D15" s="7"/>
      <c r="E15" s="7"/>
      <c r="F15" s="22"/>
      <c r="G15" s="22"/>
      <c r="H15" s="22"/>
      <c r="I15" s="22"/>
      <c r="J15" s="29">
        <v>8</v>
      </c>
      <c r="K15" s="30" t="s">
        <v>25</v>
      </c>
      <c r="L15" s="31">
        <v>0.0133</v>
      </c>
      <c r="M15" s="34">
        <f t="shared" si="0"/>
        <v>147900.571875</v>
      </c>
      <c r="N15" s="35">
        <f t="shared" si="1"/>
        <v>147854.853125</v>
      </c>
      <c r="O15" s="35">
        <f t="shared" si="2"/>
        <v>140424.62777700002</v>
      </c>
      <c r="P15" s="35">
        <f t="shared" si="3"/>
        <v>135352.956067</v>
      </c>
      <c r="Q15" s="67">
        <f t="shared" si="4"/>
        <v>129390.571919</v>
      </c>
      <c r="R15" s="67">
        <f t="shared" si="5"/>
        <v>133074.48917699998</v>
      </c>
      <c r="S15" s="65">
        <f t="shared" si="6"/>
        <v>14826.082698000013</v>
      </c>
      <c r="T15" s="59"/>
      <c r="U15" s="59"/>
      <c r="V15" s="59"/>
      <c r="W15" s="59"/>
    </row>
    <row r="16" spans="1:23" ht="15">
      <c r="A16" s="2" t="s">
        <v>7</v>
      </c>
      <c r="B16" s="12">
        <f>SUM(C16:E16)</f>
        <v>8998000</v>
      </c>
      <c r="C16" s="13">
        <v>6750000</v>
      </c>
      <c r="D16" s="11">
        <f>D12-E16</f>
        <v>1825300</v>
      </c>
      <c r="E16" s="11">
        <v>422700</v>
      </c>
      <c r="F16" s="23"/>
      <c r="G16" s="69"/>
      <c r="H16" s="78"/>
      <c r="I16" s="69"/>
      <c r="J16" s="36">
        <v>9</v>
      </c>
      <c r="K16" s="37" t="s">
        <v>26</v>
      </c>
      <c r="L16" s="33">
        <v>0.014</v>
      </c>
      <c r="M16" s="34">
        <f t="shared" si="0"/>
        <v>155684.8125</v>
      </c>
      <c r="N16" s="35">
        <f t="shared" si="1"/>
        <v>155636.6875</v>
      </c>
      <c r="O16" s="35">
        <f t="shared" si="2"/>
        <v>147815.39766000002</v>
      </c>
      <c r="P16" s="35">
        <f t="shared" si="3"/>
        <v>142476.79586</v>
      </c>
      <c r="Q16" s="67">
        <f t="shared" si="4"/>
        <v>136200.60202</v>
      </c>
      <c r="R16" s="67">
        <f t="shared" si="5"/>
        <v>140078.40966</v>
      </c>
      <c r="S16" s="65">
        <f t="shared" si="6"/>
        <v>15606.402839999995</v>
      </c>
      <c r="T16" s="59"/>
      <c r="U16" s="59"/>
      <c r="V16" s="59"/>
      <c r="W16" s="59"/>
    </row>
    <row r="17" spans="1:23" ht="15.75" customHeight="1">
      <c r="A17" s="25" t="s">
        <v>13</v>
      </c>
      <c r="B17" s="14"/>
      <c r="C17" s="6"/>
      <c r="D17" s="7"/>
      <c r="E17" s="7"/>
      <c r="F17" s="22"/>
      <c r="G17" s="22"/>
      <c r="H17" s="22"/>
      <c r="I17" s="22"/>
      <c r="J17" s="29">
        <v>10</v>
      </c>
      <c r="K17" s="30" t="s">
        <v>27</v>
      </c>
      <c r="L17" s="31">
        <v>0.0121</v>
      </c>
      <c r="M17" s="34">
        <f t="shared" si="0"/>
        <v>134556.159375</v>
      </c>
      <c r="N17" s="35">
        <f t="shared" si="1"/>
        <v>134514.565625</v>
      </c>
      <c r="O17" s="35">
        <f t="shared" si="2"/>
        <v>127754.73654900001</v>
      </c>
      <c r="P17" s="35">
        <f t="shared" si="3"/>
        <v>123140.659279</v>
      </c>
      <c r="Q17" s="67">
        <f t="shared" si="4"/>
        <v>117716.23460299999</v>
      </c>
      <c r="R17" s="67">
        <f t="shared" si="5"/>
        <v>121067.76834899999</v>
      </c>
      <c r="S17" s="65">
        <f t="shared" si="6"/>
        <v>13488.391025999998</v>
      </c>
      <c r="T17" s="59"/>
      <c r="U17" s="59"/>
      <c r="V17" s="59"/>
      <c r="W17" s="59"/>
    </row>
    <row r="18" spans="1:23" ht="15">
      <c r="A18" s="1" t="s">
        <v>6</v>
      </c>
      <c r="B18" s="7"/>
      <c r="C18" s="6">
        <f>C13</f>
        <v>1328906.25</v>
      </c>
      <c r="D18" s="7">
        <v>642049.3</v>
      </c>
      <c r="E18" s="7">
        <v>0</v>
      </c>
      <c r="F18" s="87">
        <f>C18+D18+C19+D19+C20</f>
        <v>10558242.690000001</v>
      </c>
      <c r="G18" s="50"/>
      <c r="H18" s="50"/>
      <c r="I18" s="50"/>
      <c r="J18" s="36">
        <v>11</v>
      </c>
      <c r="K18" s="37" t="s">
        <v>28</v>
      </c>
      <c r="L18" s="33">
        <v>0.009</v>
      </c>
      <c r="M18" s="34">
        <f t="shared" si="0"/>
        <v>100083.09374999999</v>
      </c>
      <c r="N18" s="35">
        <f t="shared" si="1"/>
        <v>100052.15624999999</v>
      </c>
      <c r="O18" s="35">
        <f t="shared" si="2"/>
        <v>95024.18421</v>
      </c>
      <c r="P18" s="35">
        <f t="shared" si="3"/>
        <v>91592.22591</v>
      </c>
      <c r="Q18" s="67">
        <f t="shared" si="4"/>
        <v>87557.52986999998</v>
      </c>
      <c r="R18" s="67">
        <f t="shared" si="5"/>
        <v>90050.40620999999</v>
      </c>
      <c r="S18" s="65">
        <f t="shared" si="6"/>
        <v>10032.687539999999</v>
      </c>
      <c r="T18" s="59"/>
      <c r="U18" s="59"/>
      <c r="V18" s="59"/>
      <c r="W18" s="59"/>
    </row>
    <row r="19" spans="1:23" ht="15">
      <c r="A19" s="1" t="s">
        <v>5</v>
      </c>
      <c r="B19" s="14"/>
      <c r="C19" s="6">
        <f>C14</f>
        <v>6750000</v>
      </c>
      <c r="D19" s="7">
        <f>D16</f>
        <v>1825300</v>
      </c>
      <c r="E19" s="7"/>
      <c r="F19" s="89"/>
      <c r="G19" s="51"/>
      <c r="H19" s="51"/>
      <c r="I19" s="51"/>
      <c r="J19" s="29">
        <v>12</v>
      </c>
      <c r="K19" s="30" t="s">
        <v>29</v>
      </c>
      <c r="L19" s="31">
        <v>0.0071</v>
      </c>
      <c r="M19" s="34">
        <f t="shared" si="0"/>
        <v>78954.440625</v>
      </c>
      <c r="N19" s="35">
        <f t="shared" si="1"/>
        <v>78930.034375</v>
      </c>
      <c r="O19" s="35">
        <f t="shared" si="2"/>
        <v>74963.52309900001</v>
      </c>
      <c r="P19" s="35">
        <f t="shared" si="3"/>
        <v>72256.08932900001</v>
      </c>
      <c r="Q19" s="67">
        <f t="shared" si="4"/>
        <v>69073.162453</v>
      </c>
      <c r="R19" s="67">
        <f t="shared" si="5"/>
        <v>71039.764899</v>
      </c>
      <c r="S19" s="65">
        <f t="shared" si="6"/>
        <v>7914.675726000001</v>
      </c>
      <c r="T19" s="59"/>
      <c r="U19" s="59"/>
      <c r="V19" s="59"/>
      <c r="W19" s="59"/>
    </row>
    <row r="20" spans="1:23" ht="15.75" thickBot="1">
      <c r="A20" s="1" t="s">
        <v>8</v>
      </c>
      <c r="B20" s="21"/>
      <c r="C20" s="19">
        <v>11987.14</v>
      </c>
      <c r="D20" s="21"/>
      <c r="E20" s="21"/>
      <c r="F20" s="90"/>
      <c r="G20" s="61"/>
      <c r="H20" s="61"/>
      <c r="I20" s="61"/>
      <c r="J20" s="36">
        <v>13</v>
      </c>
      <c r="K20" s="37" t="s">
        <v>30</v>
      </c>
      <c r="L20" s="33">
        <v>0.0343</v>
      </c>
      <c r="M20" s="34">
        <f t="shared" si="0"/>
        <v>381427.79062499997</v>
      </c>
      <c r="N20" s="35">
        <f t="shared" si="1"/>
        <v>381309.88437499997</v>
      </c>
      <c r="O20" s="35">
        <f t="shared" si="2"/>
        <v>362147.72426700004</v>
      </c>
      <c r="P20" s="35">
        <f t="shared" si="3"/>
        <v>349068.149857</v>
      </c>
      <c r="Q20" s="67">
        <f t="shared" si="4"/>
        <v>333691.47494899994</v>
      </c>
      <c r="R20" s="67">
        <f t="shared" si="5"/>
        <v>343192.10366699996</v>
      </c>
      <c r="S20" s="65">
        <f t="shared" si="6"/>
        <v>38235.686958000006</v>
      </c>
      <c r="T20" s="59"/>
      <c r="U20" s="59"/>
      <c r="V20" s="59"/>
      <c r="W20" s="59"/>
    </row>
    <row r="21" spans="1:23" ht="15.75" thickTop="1">
      <c r="A21" s="1" t="s">
        <v>9</v>
      </c>
      <c r="B21" s="15"/>
      <c r="C21" s="16"/>
      <c r="D21" s="15"/>
      <c r="E21" s="15"/>
      <c r="F21" s="24"/>
      <c r="G21" s="24"/>
      <c r="H21" s="24"/>
      <c r="I21" s="24"/>
      <c r="J21" s="29">
        <v>14</v>
      </c>
      <c r="K21" s="30" t="s">
        <v>31</v>
      </c>
      <c r="L21" s="31">
        <v>0.0206</v>
      </c>
      <c r="M21" s="34">
        <f t="shared" si="0"/>
        <v>229079.08125</v>
      </c>
      <c r="N21" s="35">
        <f t="shared" si="1"/>
        <v>229008.26875</v>
      </c>
      <c r="O21" s="35">
        <f t="shared" si="2"/>
        <v>217499.79941400004</v>
      </c>
      <c r="P21" s="35">
        <f t="shared" si="3"/>
        <v>209644.428194</v>
      </c>
      <c r="Q21" s="67">
        <f t="shared" si="4"/>
        <v>200409.457258</v>
      </c>
      <c r="R21" s="67">
        <f t="shared" si="5"/>
        <v>206115.37421399998</v>
      </c>
      <c r="S21" s="65">
        <f t="shared" si="6"/>
        <v>22963.707036000007</v>
      </c>
      <c r="T21" s="59"/>
      <c r="U21" s="59"/>
      <c r="V21" s="59"/>
      <c r="W21" s="59"/>
    </row>
    <row r="22" spans="2:23" ht="13.5" customHeight="1">
      <c r="B22" s="5"/>
      <c r="C22" s="16"/>
      <c r="D22" s="15"/>
      <c r="E22" s="15"/>
      <c r="F22" s="24"/>
      <c r="G22" s="24"/>
      <c r="H22" s="24"/>
      <c r="I22" s="24"/>
      <c r="J22" s="36">
        <v>15</v>
      </c>
      <c r="K22" s="37" t="s">
        <v>32</v>
      </c>
      <c r="L22" s="33">
        <v>0.7136</v>
      </c>
      <c r="M22" s="34">
        <f t="shared" si="0"/>
        <v>7935477.3</v>
      </c>
      <c r="N22" s="35">
        <f t="shared" si="1"/>
        <v>7933024.3</v>
      </c>
      <c r="O22" s="35">
        <f t="shared" si="2"/>
        <v>7534361.983584001</v>
      </c>
      <c r="P22" s="35">
        <f t="shared" si="3"/>
        <v>7262245.823264</v>
      </c>
      <c r="Q22" s="67">
        <f t="shared" si="4"/>
        <v>6942339.257248</v>
      </c>
      <c r="R22" s="67">
        <f t="shared" si="5"/>
        <v>7139996.652384</v>
      </c>
      <c r="S22" s="65">
        <f t="shared" si="6"/>
        <v>795480.6476159999</v>
      </c>
      <c r="T22" s="59"/>
      <c r="U22" s="59"/>
      <c r="V22" s="59"/>
      <c r="W22" s="59"/>
    </row>
    <row r="23" spans="1:23" ht="15">
      <c r="A23" s="2" t="s">
        <v>10</v>
      </c>
      <c r="B23" s="12">
        <f>SUM(C23:E23)</f>
        <v>8998000</v>
      </c>
      <c r="C23" s="13">
        <v>6750000</v>
      </c>
      <c r="D23" s="11">
        <f>D12-E23</f>
        <v>1543200</v>
      </c>
      <c r="E23" s="11">
        <v>704800</v>
      </c>
      <c r="F23" s="23"/>
      <c r="G23" s="69"/>
      <c r="H23" s="78"/>
      <c r="I23" s="69"/>
      <c r="J23" s="29">
        <v>16</v>
      </c>
      <c r="K23" s="30" t="s">
        <v>33</v>
      </c>
      <c r="L23" s="31">
        <v>0.0026</v>
      </c>
      <c r="M23" s="34">
        <f t="shared" si="0"/>
        <v>28912.89375</v>
      </c>
      <c r="N23" s="35">
        <f t="shared" si="1"/>
        <v>28903.95625</v>
      </c>
      <c r="O23" s="35">
        <f t="shared" si="2"/>
        <v>27451.430994000002</v>
      </c>
      <c r="P23" s="35">
        <f t="shared" si="3"/>
        <v>26459.976373999998</v>
      </c>
      <c r="Q23" s="67">
        <f t="shared" si="4"/>
        <v>25294.397517999998</v>
      </c>
      <c r="R23" s="67">
        <f t="shared" si="5"/>
        <v>26014.561793999997</v>
      </c>
      <c r="S23" s="65">
        <f t="shared" si="6"/>
        <v>2898.331956000002</v>
      </c>
      <c r="T23" s="59"/>
      <c r="U23" s="59"/>
      <c r="V23" s="59"/>
      <c r="W23" s="59"/>
    </row>
    <row r="24" spans="1:23" ht="15">
      <c r="A24" s="26" t="s">
        <v>14</v>
      </c>
      <c r="B24" s="14"/>
      <c r="C24" s="6"/>
      <c r="D24" s="7"/>
      <c r="E24" s="7"/>
      <c r="F24" s="22"/>
      <c r="G24" s="22"/>
      <c r="H24" s="22"/>
      <c r="I24" s="22"/>
      <c r="J24" s="36">
        <v>17</v>
      </c>
      <c r="K24" s="37" t="s">
        <v>34</v>
      </c>
      <c r="L24" s="33">
        <v>0.0287</v>
      </c>
      <c r="M24" s="34">
        <f t="shared" si="0"/>
        <v>319153.865625</v>
      </c>
      <c r="N24" s="35">
        <f t="shared" si="1"/>
        <v>319055.209375</v>
      </c>
      <c r="O24" s="35">
        <f t="shared" si="2"/>
        <v>303021.56520300003</v>
      </c>
      <c r="P24" s="35">
        <f t="shared" si="3"/>
        <v>292077.431513</v>
      </c>
      <c r="Q24" s="67">
        <f t="shared" si="4"/>
        <v>279211.23414099996</v>
      </c>
      <c r="R24" s="67">
        <f t="shared" si="5"/>
        <v>287160.739803</v>
      </c>
      <c r="S24" s="65">
        <f t="shared" si="6"/>
        <v>31993.125821999973</v>
      </c>
      <c r="T24" s="59"/>
      <c r="U24" s="59"/>
      <c r="V24" s="59"/>
      <c r="W24" s="59"/>
    </row>
    <row r="25" spans="1:23" ht="15.75" thickBot="1">
      <c r="A25" s="1" t="s">
        <v>11</v>
      </c>
      <c r="B25" s="7"/>
      <c r="C25" s="6">
        <f>C18</f>
        <v>1328906.25</v>
      </c>
      <c r="D25" s="7">
        <v>542820.6</v>
      </c>
      <c r="E25" s="7">
        <v>0</v>
      </c>
      <c r="F25" s="87">
        <f>C25+D25+C26+D26+C27</f>
        <v>10176913.99</v>
      </c>
      <c r="G25" s="50"/>
      <c r="H25" s="50"/>
      <c r="I25" s="50"/>
      <c r="J25" s="38">
        <v>18</v>
      </c>
      <c r="K25" s="39" t="s">
        <v>35</v>
      </c>
      <c r="L25" s="40">
        <v>0.0552</v>
      </c>
      <c r="M25" s="34">
        <f t="shared" si="0"/>
        <v>613842.975</v>
      </c>
      <c r="N25" s="35">
        <f t="shared" si="1"/>
        <v>613653.225</v>
      </c>
      <c r="O25" s="35">
        <f t="shared" si="2"/>
        <v>582814.996488</v>
      </c>
      <c r="P25" s="35">
        <f t="shared" si="3"/>
        <v>561765.652248</v>
      </c>
      <c r="Q25" s="35">
        <f t="shared" si="4"/>
        <v>537019.516536</v>
      </c>
      <c r="R25" s="67">
        <f t="shared" si="5"/>
        <v>552309.1580879999</v>
      </c>
      <c r="S25" s="65">
        <f t="shared" si="6"/>
        <v>61533.81691200007</v>
      </c>
      <c r="T25" s="59"/>
      <c r="U25" s="59"/>
      <c r="V25" s="59"/>
      <c r="W25" s="59"/>
    </row>
    <row r="26" spans="1:23" ht="15.75" thickBot="1">
      <c r="A26" s="1" t="s">
        <v>5</v>
      </c>
      <c r="B26" s="7"/>
      <c r="C26" s="6">
        <f>C19</f>
        <v>6750000</v>
      </c>
      <c r="D26" s="7">
        <f>D23</f>
        <v>1543200</v>
      </c>
      <c r="E26" s="7">
        <f>E23</f>
        <v>704800</v>
      </c>
      <c r="F26" s="89"/>
      <c r="G26" s="51"/>
      <c r="H26" s="78"/>
      <c r="I26" s="51"/>
      <c r="J26" s="32"/>
      <c r="K26" s="41" t="s">
        <v>36</v>
      </c>
      <c r="L26" s="48">
        <f aca="true" t="shared" si="7" ref="L26:S26">SUM(L8:L25)</f>
        <v>1</v>
      </c>
      <c r="M26" s="42">
        <f t="shared" si="7"/>
        <v>11120343.75</v>
      </c>
      <c r="N26" s="43">
        <f t="shared" si="7"/>
        <v>11116906.25</v>
      </c>
      <c r="O26" s="44">
        <f t="shared" si="7"/>
        <v>10558242.690000001</v>
      </c>
      <c r="P26" s="44">
        <f t="shared" si="7"/>
        <v>10176913.990000002</v>
      </c>
      <c r="Q26" s="44">
        <f t="shared" si="7"/>
        <v>9728614.429999998</v>
      </c>
      <c r="R26" s="44">
        <f t="shared" si="7"/>
        <v>10005600.69</v>
      </c>
      <c r="S26" s="44">
        <f t="shared" si="7"/>
        <v>1114743.06</v>
      </c>
      <c r="T26" s="59"/>
      <c r="U26" s="59"/>
      <c r="V26" s="59"/>
      <c r="W26" s="59"/>
    </row>
    <row r="27" spans="1:23" ht="16.5" thickBot="1" thickTop="1">
      <c r="A27" s="1" t="s">
        <v>8</v>
      </c>
      <c r="B27" s="15"/>
      <c r="C27" s="19">
        <f>C20</f>
        <v>11987.14</v>
      </c>
      <c r="D27" s="21"/>
      <c r="E27" s="21"/>
      <c r="F27" s="90"/>
      <c r="G27" s="61"/>
      <c r="H27" s="61"/>
      <c r="I27" s="61"/>
      <c r="J27" s="15"/>
      <c r="L27" s="15"/>
      <c r="Q27" s="59"/>
      <c r="R27" s="59"/>
      <c r="S27" s="59"/>
      <c r="T27" s="59"/>
      <c r="U27" s="59"/>
      <c r="V27" s="59"/>
      <c r="W27" s="59"/>
    </row>
    <row r="28" spans="1:23" ht="15.75" thickTop="1">
      <c r="A28" s="1" t="s">
        <v>9</v>
      </c>
      <c r="C28" s="3"/>
      <c r="J28" s="15"/>
      <c r="K28" s="49" t="s">
        <v>38</v>
      </c>
      <c r="L28" s="15"/>
      <c r="Q28" s="59"/>
      <c r="R28" s="59"/>
      <c r="S28" s="59"/>
      <c r="T28" s="59"/>
      <c r="U28" s="59"/>
      <c r="V28" s="59"/>
      <c r="W28" s="59"/>
    </row>
    <row r="29" spans="1:23" ht="12.75" customHeight="1">
      <c r="A29" s="2"/>
      <c r="B29" s="75"/>
      <c r="C29" s="76"/>
      <c r="D29" s="75"/>
      <c r="E29" s="75"/>
      <c r="F29" s="75"/>
      <c r="J29" s="15"/>
      <c r="K29" t="s">
        <v>39</v>
      </c>
      <c r="L29" s="15"/>
      <c r="Q29" s="59"/>
      <c r="R29" s="59"/>
      <c r="S29" s="59"/>
      <c r="T29" s="59"/>
      <c r="U29" s="59"/>
      <c r="V29" s="59"/>
      <c r="W29" s="59"/>
    </row>
    <row r="30" spans="1:23" ht="15">
      <c r="A30" s="26" t="s">
        <v>48</v>
      </c>
      <c r="C30" s="3"/>
      <c r="J30" s="15"/>
      <c r="K30" t="s">
        <v>40</v>
      </c>
      <c r="L30" s="15"/>
      <c r="Q30" s="59"/>
      <c r="R30" s="59"/>
      <c r="S30" s="59"/>
      <c r="T30" s="59"/>
      <c r="U30" s="59"/>
      <c r="V30" s="59"/>
      <c r="W30" s="59"/>
    </row>
    <row r="31" spans="1:23" ht="15">
      <c r="A31" s="1" t="s">
        <v>50</v>
      </c>
      <c r="B31" s="7"/>
      <c r="C31" s="6">
        <f>C25</f>
        <v>1328906.25</v>
      </c>
      <c r="D31" s="7">
        <v>94521.04</v>
      </c>
      <c r="E31" s="7">
        <v>0</v>
      </c>
      <c r="F31" s="87">
        <f>C31+D31+C32+D32+C33</f>
        <v>9728614.43</v>
      </c>
      <c r="G31" s="50"/>
      <c r="H31" s="50"/>
      <c r="I31" s="50"/>
      <c r="J31" s="15"/>
      <c r="K31" t="s">
        <v>41</v>
      </c>
      <c r="L31" s="15"/>
      <c r="Q31" s="59"/>
      <c r="R31" s="59"/>
      <c r="S31" s="59"/>
      <c r="T31" s="59"/>
      <c r="U31" s="59"/>
      <c r="V31" s="59"/>
      <c r="W31" s="59"/>
    </row>
    <row r="32" spans="1:23" ht="15">
      <c r="A32" s="1" t="s">
        <v>51</v>
      </c>
      <c r="B32" s="7"/>
      <c r="C32" s="6">
        <f>C26</f>
        <v>6750000</v>
      </c>
      <c r="D32" s="7">
        <f>D26</f>
        <v>1543200</v>
      </c>
      <c r="E32" s="7">
        <f>E26</f>
        <v>704800</v>
      </c>
      <c r="F32" s="89"/>
      <c r="G32" s="51"/>
      <c r="H32" s="78"/>
      <c r="I32" s="51"/>
      <c r="J32" s="15"/>
      <c r="K32" t="s">
        <v>42</v>
      </c>
      <c r="L32" s="15"/>
      <c r="Q32" s="59"/>
      <c r="R32" s="59"/>
      <c r="S32" s="59"/>
      <c r="T32" s="59"/>
      <c r="U32" s="59"/>
      <c r="V32" s="59"/>
      <c r="W32" s="59"/>
    </row>
    <row r="33" spans="1:23" ht="15.75" thickBot="1">
      <c r="A33" s="1" t="s">
        <v>8</v>
      </c>
      <c r="B33" s="15"/>
      <c r="C33" s="19">
        <f>C27</f>
        <v>11987.14</v>
      </c>
      <c r="D33" s="21"/>
      <c r="E33" s="21"/>
      <c r="F33" s="90"/>
      <c r="G33" s="61"/>
      <c r="H33" s="61"/>
      <c r="I33" s="61"/>
      <c r="J33" s="15"/>
      <c r="Q33" s="59"/>
      <c r="R33" s="59"/>
      <c r="S33" s="59"/>
      <c r="T33" s="59"/>
      <c r="U33" s="59"/>
      <c r="V33" s="59"/>
      <c r="W33" s="59"/>
    </row>
    <row r="34" spans="1:23" ht="15.75" thickTop="1">
      <c r="A34" s="1" t="s">
        <v>9</v>
      </c>
      <c r="C34" s="3"/>
      <c r="J34" s="15"/>
      <c r="Q34" s="59"/>
      <c r="R34" s="59"/>
      <c r="S34" s="59"/>
      <c r="T34" s="59"/>
      <c r="U34" s="59"/>
      <c r="V34" s="59"/>
      <c r="W34" s="59"/>
    </row>
    <row r="35" spans="1:23" ht="15">
      <c r="A35" s="2"/>
      <c r="B35" s="75"/>
      <c r="C35" s="76"/>
      <c r="D35" s="75" t="s">
        <v>78</v>
      </c>
      <c r="E35" s="75"/>
      <c r="F35" s="77">
        <f>F9-F31</f>
        <v>1391729.3200000003</v>
      </c>
      <c r="G35" s="70"/>
      <c r="H35" s="70"/>
      <c r="I35" s="70"/>
      <c r="J35" s="15"/>
      <c r="Q35" s="59"/>
      <c r="R35" s="59"/>
      <c r="S35" s="59"/>
      <c r="T35" s="59"/>
      <c r="U35" s="59"/>
      <c r="V35" s="59"/>
      <c r="W35" s="59"/>
    </row>
    <row r="36" spans="1:23" ht="15" customHeight="1">
      <c r="A36" s="25" t="s">
        <v>77</v>
      </c>
      <c r="B36" s="1">
        <f>B12+D38</f>
        <v>9259000</v>
      </c>
      <c r="C36" s="3"/>
      <c r="F36" s="70"/>
      <c r="G36" s="70"/>
      <c r="H36" s="70"/>
      <c r="I36" s="70"/>
      <c r="J36" s="15"/>
      <c r="Q36" s="59"/>
      <c r="R36" s="59"/>
      <c r="S36" s="59"/>
      <c r="T36" s="59"/>
      <c r="U36" s="59"/>
      <c r="V36" s="59"/>
      <c r="W36" s="59"/>
    </row>
    <row r="37" spans="1:23" ht="15">
      <c r="A37" s="1" t="s">
        <v>79</v>
      </c>
      <c r="C37" s="3"/>
      <c r="D37" s="1">
        <v>15986.26</v>
      </c>
      <c r="E37" s="1"/>
      <c r="F37" s="70"/>
      <c r="G37" s="70"/>
      <c r="H37" s="70"/>
      <c r="I37" s="70"/>
      <c r="J37" s="15"/>
      <c r="Q37" s="59"/>
      <c r="R37" s="59"/>
      <c r="S37" s="59"/>
      <c r="T37" s="59"/>
      <c r="U37" s="59"/>
      <c r="V37" s="59"/>
      <c r="W37" s="59"/>
    </row>
    <row r="38" spans="1:23" ht="15">
      <c r="A38" s="1" t="s">
        <v>74</v>
      </c>
      <c r="C38" s="3"/>
      <c r="D38" s="2">
        <v>261000</v>
      </c>
      <c r="E38" s="1"/>
      <c r="F38" s="70">
        <f>F31+D37+D38</f>
        <v>10005600.69</v>
      </c>
      <c r="G38" s="70"/>
      <c r="H38" s="70"/>
      <c r="I38" s="70"/>
      <c r="J38" s="15"/>
      <c r="Q38" s="59"/>
      <c r="R38" s="59"/>
      <c r="S38" s="59"/>
      <c r="T38" s="59"/>
      <c r="U38" s="59"/>
      <c r="V38" s="59"/>
      <c r="W38" s="59"/>
    </row>
    <row r="39" spans="3:23" ht="14.25" customHeight="1">
      <c r="C39" s="3"/>
      <c r="D39" s="1">
        <f>SUM(D37:D38)</f>
        <v>276986.26</v>
      </c>
      <c r="E39" s="1"/>
      <c r="F39" s="1"/>
      <c r="J39" s="15"/>
      <c r="L39" s="15"/>
      <c r="Q39" s="59"/>
      <c r="R39" s="59"/>
      <c r="S39" s="59"/>
      <c r="T39" s="59"/>
      <c r="U39" s="59"/>
      <c r="V39" s="59"/>
      <c r="W39" s="59"/>
    </row>
    <row r="40" spans="1:23" ht="15">
      <c r="A40" s="58"/>
      <c r="C40" s="3"/>
      <c r="D40" s="1" t="s">
        <v>75</v>
      </c>
      <c r="E40" s="1"/>
      <c r="F40" s="74">
        <f>F9-F46-F38</f>
        <v>1114743.0600000005</v>
      </c>
      <c r="H40" s="1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</row>
    <row r="41" ht="15" customHeight="1" thickBot="1">
      <c r="C41" s="3"/>
    </row>
    <row r="42" spans="1:6" ht="15">
      <c r="A42" s="79" t="s">
        <v>81</v>
      </c>
      <c r="B42" s="81" t="s">
        <v>49</v>
      </c>
      <c r="C42" s="82" t="s">
        <v>82</v>
      </c>
      <c r="D42" s="81" t="s">
        <v>83</v>
      </c>
      <c r="E42" s="81" t="s">
        <v>84</v>
      </c>
      <c r="F42" s="83" t="s">
        <v>85</v>
      </c>
    </row>
    <row r="43" spans="1:8" ht="15.75" thickBot="1">
      <c r="A43" s="80"/>
      <c r="B43" s="84">
        <f>B36</f>
        <v>9259000</v>
      </c>
      <c r="C43" s="85">
        <f>C32</f>
        <v>6750000</v>
      </c>
      <c r="D43" s="84">
        <f>D32+D38</f>
        <v>1804200</v>
      </c>
      <c r="E43" s="84">
        <v>704800</v>
      </c>
      <c r="F43" s="86">
        <f>SUM(C43:E43)</f>
        <v>9259000</v>
      </c>
      <c r="H43" s="78"/>
    </row>
    <row r="44" ht="15">
      <c r="C44" s="3"/>
    </row>
    <row r="45" ht="9.75" customHeight="1"/>
    <row r="46" ht="15">
      <c r="A46" s="1"/>
    </row>
    <row r="48" ht="7.5" customHeight="1"/>
    <row r="52" ht="7.5" customHeight="1"/>
  </sheetData>
  <sheetProtection/>
  <mergeCells count="5">
    <mergeCell ref="F9:F10"/>
    <mergeCell ref="F13:F14"/>
    <mergeCell ref="F18:F20"/>
    <mergeCell ref="F25:F27"/>
    <mergeCell ref="F31:F33"/>
  </mergeCells>
  <printOptions/>
  <pageMargins left="0.5118110236220472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32" sqref="D32"/>
    </sheetView>
  </sheetViews>
  <sheetFormatPr defaultColWidth="11.421875" defaultRowHeight="15"/>
  <cols>
    <col min="1" max="1" width="22.00390625" style="0" customWidth="1"/>
    <col min="2" max="2" width="13.8515625" style="0" customWidth="1"/>
    <col min="3" max="3" width="16.421875" style="0" customWidth="1"/>
    <col min="4" max="4" width="14.140625" style="0" customWidth="1"/>
    <col min="5" max="5" width="13.421875" style="0" customWidth="1"/>
    <col min="6" max="8" width="14.57421875" style="0" customWidth="1"/>
    <col min="10" max="10" width="13.140625" style="0" bestFit="1" customWidth="1"/>
    <col min="12" max="12" width="13.140625" style="0" bestFit="1" customWidth="1"/>
  </cols>
  <sheetData>
    <row r="1" ht="18.75">
      <c r="B1" s="57" t="s">
        <v>0</v>
      </c>
    </row>
    <row r="2" ht="9" customHeight="1"/>
    <row r="3" spans="2:4" ht="15">
      <c r="B3" s="4"/>
      <c r="C3" s="3"/>
      <c r="D3" s="26" t="s">
        <v>1</v>
      </c>
    </row>
    <row r="4" spans="1:8" ht="15">
      <c r="A4" s="1"/>
      <c r="B4" s="5" t="s">
        <v>49</v>
      </c>
      <c r="C4" s="6" t="s">
        <v>46</v>
      </c>
      <c r="D4" s="7" t="s">
        <v>2</v>
      </c>
      <c r="E4" s="7" t="s">
        <v>3</v>
      </c>
      <c r="F4" s="7" t="s">
        <v>47</v>
      </c>
      <c r="G4" s="7"/>
      <c r="H4" s="7"/>
    </row>
    <row r="5" spans="1:8" ht="15">
      <c r="A5" s="2"/>
      <c r="B5" s="8"/>
      <c r="C5" s="9">
        <v>0.75</v>
      </c>
      <c r="D5" s="10">
        <v>0.25</v>
      </c>
      <c r="E5" s="10">
        <v>0</v>
      </c>
      <c r="F5" s="11"/>
      <c r="G5" s="53"/>
      <c r="H5" s="53"/>
    </row>
    <row r="6" spans="1:8" ht="15">
      <c r="A6" s="25" t="s">
        <v>12</v>
      </c>
      <c r="B6" s="5"/>
      <c r="C6" s="6"/>
      <c r="D6" s="7"/>
      <c r="E6" s="7"/>
      <c r="F6" s="7"/>
      <c r="G6" s="7"/>
      <c r="H6" s="7"/>
    </row>
    <row r="7" spans="1:8" ht="15">
      <c r="A7" s="2" t="s">
        <v>4</v>
      </c>
      <c r="B7" s="12">
        <v>9000000</v>
      </c>
      <c r="C7" s="13">
        <f>$B$7*C5</f>
        <v>6750000</v>
      </c>
      <c r="D7" s="11">
        <f>$B$7*D5</f>
        <v>2250000</v>
      </c>
      <c r="E7" s="11">
        <f>$B$7*E5</f>
        <v>0</v>
      </c>
      <c r="F7" s="11"/>
      <c r="G7" s="53"/>
      <c r="H7" s="53"/>
    </row>
    <row r="8" spans="1:8" ht="12" customHeight="1">
      <c r="A8" s="1"/>
      <c r="B8" s="14"/>
      <c r="C8" s="6"/>
      <c r="D8" s="7"/>
      <c r="E8" s="7"/>
      <c r="F8" s="7"/>
      <c r="G8" s="7"/>
      <c r="H8" s="7"/>
    </row>
    <row r="9" spans="1:8" ht="15">
      <c r="A9" s="1" t="s">
        <v>6</v>
      </c>
      <c r="B9" s="14"/>
      <c r="C9" s="6">
        <v>1328906.25</v>
      </c>
      <c r="D9" s="7">
        <v>791437.5</v>
      </c>
      <c r="E9" s="7">
        <f>E7*3.5%</f>
        <v>0</v>
      </c>
      <c r="F9" s="87">
        <f>C9+D9+C10+D10</f>
        <v>11120343.75</v>
      </c>
      <c r="G9" s="54"/>
      <c r="H9" s="54"/>
    </row>
    <row r="10" spans="1:12" ht="15.75" thickBot="1">
      <c r="A10" s="17" t="s">
        <v>5</v>
      </c>
      <c r="B10" s="18"/>
      <c r="C10" s="19">
        <v>6750000</v>
      </c>
      <c r="D10" s="20">
        <v>2250000</v>
      </c>
      <c r="E10" s="20">
        <f>E7/18</f>
        <v>0</v>
      </c>
      <c r="F10" s="88"/>
      <c r="G10" s="55"/>
      <c r="H10" s="55"/>
      <c r="L10" s="1">
        <f>D9+D10</f>
        <v>3041437.5</v>
      </c>
    </row>
    <row r="11" spans="1:8" ht="18" customHeight="1" thickTop="1">
      <c r="A11" s="25" t="s">
        <v>44</v>
      </c>
      <c r="B11" s="14"/>
      <c r="C11" s="6"/>
      <c r="D11" s="53"/>
      <c r="E11" s="53"/>
      <c r="F11" s="55"/>
      <c r="G11" s="55"/>
      <c r="H11" s="55"/>
    </row>
    <row r="12" spans="1:8" ht="15">
      <c r="A12" s="52" t="s">
        <v>43</v>
      </c>
      <c r="B12" s="14">
        <v>8998000</v>
      </c>
      <c r="C12" s="6">
        <v>6750000</v>
      </c>
      <c r="D12" s="53">
        <f>B12-C12</f>
        <v>2248000</v>
      </c>
      <c r="E12" s="53"/>
      <c r="F12" s="55"/>
      <c r="G12" s="55"/>
      <c r="H12" s="55"/>
    </row>
    <row r="13" spans="1:8" ht="15">
      <c r="A13" s="1" t="s">
        <v>6</v>
      </c>
      <c r="B13" s="14"/>
      <c r="C13" s="6">
        <f>C9</f>
        <v>1328906.25</v>
      </c>
      <c r="D13" s="7">
        <v>790000</v>
      </c>
      <c r="E13" s="7">
        <f>E11*3.5%</f>
        <v>0</v>
      </c>
      <c r="F13" s="87">
        <f>C13+D13+C14+D14</f>
        <v>11116906.25</v>
      </c>
      <c r="G13" s="54"/>
      <c r="H13" s="54">
        <f>F9-F13</f>
        <v>3437.5</v>
      </c>
    </row>
    <row r="14" spans="1:8" ht="15.75" thickBot="1">
      <c r="A14" s="17" t="s">
        <v>5</v>
      </c>
      <c r="B14" s="18"/>
      <c r="C14" s="19">
        <f>C10</f>
        <v>6750000</v>
      </c>
      <c r="D14" s="20">
        <v>2248000</v>
      </c>
      <c r="E14" s="20">
        <f>E11/18</f>
        <v>0</v>
      </c>
      <c r="F14" s="88"/>
      <c r="G14" s="55"/>
      <c r="H14" s="55"/>
    </row>
    <row r="15" spans="1:8" ht="12" customHeight="1" thickTop="1">
      <c r="A15" s="1"/>
      <c r="B15" s="14"/>
      <c r="C15" s="6"/>
      <c r="D15" s="7"/>
      <c r="E15" s="7"/>
      <c r="F15" s="22"/>
      <c r="G15" s="22"/>
      <c r="H15" s="22"/>
    </row>
    <row r="16" spans="1:8" ht="15">
      <c r="A16" s="2" t="s">
        <v>7</v>
      </c>
      <c r="B16" s="12">
        <f>SUM(C16:E16)</f>
        <v>8998000</v>
      </c>
      <c r="C16" s="13">
        <v>6750000</v>
      </c>
      <c r="D16" s="11">
        <f>D12-E16</f>
        <v>1825300</v>
      </c>
      <c r="E16" s="11">
        <v>422700</v>
      </c>
      <c r="F16" s="23"/>
      <c r="G16" s="69"/>
      <c r="H16" s="69"/>
    </row>
    <row r="17" spans="1:8" ht="15.75" customHeight="1">
      <c r="A17" s="25" t="s">
        <v>13</v>
      </c>
      <c r="B17" s="14"/>
      <c r="C17" s="6"/>
      <c r="D17" s="7"/>
      <c r="E17" s="7"/>
      <c r="F17" s="22"/>
      <c r="G17" s="22"/>
      <c r="H17" s="22"/>
    </row>
    <row r="18" spans="1:8" ht="15">
      <c r="A18" s="1" t="s">
        <v>6</v>
      </c>
      <c r="B18" s="7"/>
      <c r="C18" s="6">
        <f>C13</f>
        <v>1328906.25</v>
      </c>
      <c r="D18" s="7">
        <v>642049.3</v>
      </c>
      <c r="E18" s="7">
        <v>0</v>
      </c>
      <c r="F18" s="87">
        <f>C18+D18+C19+D19+C20</f>
        <v>10558242.690000001</v>
      </c>
      <c r="G18" s="54"/>
      <c r="H18" s="54"/>
    </row>
    <row r="19" spans="1:10" ht="15">
      <c r="A19" s="1" t="s">
        <v>5</v>
      </c>
      <c r="B19" s="14"/>
      <c r="C19" s="6">
        <f>C14</f>
        <v>6750000</v>
      </c>
      <c r="D19" s="7">
        <f>D16</f>
        <v>1825300</v>
      </c>
      <c r="E19" s="7"/>
      <c r="F19" s="89"/>
      <c r="G19" s="55"/>
      <c r="H19" s="54">
        <f>F13-F18</f>
        <v>558663.5599999987</v>
      </c>
      <c r="J19" s="1">
        <f>H13+H19</f>
        <v>562101.0599999987</v>
      </c>
    </row>
    <row r="20" spans="1:8" ht="15.75" thickBot="1">
      <c r="A20" s="1" t="s">
        <v>8</v>
      </c>
      <c r="B20" s="21"/>
      <c r="C20" s="19">
        <v>11987.14</v>
      </c>
      <c r="D20" s="21"/>
      <c r="E20" s="21"/>
      <c r="F20" s="90"/>
      <c r="G20" s="61"/>
      <c r="H20" s="61"/>
    </row>
    <row r="21" spans="1:8" ht="15.75" thickTop="1">
      <c r="A21" s="1" t="s">
        <v>9</v>
      </c>
      <c r="B21" s="15"/>
      <c r="C21" s="16"/>
      <c r="D21" s="15"/>
      <c r="E21" s="15"/>
      <c r="F21" s="24"/>
      <c r="G21" s="24"/>
      <c r="H21" s="24"/>
    </row>
    <row r="22" spans="2:8" ht="13.5" customHeight="1">
      <c r="B22" s="5"/>
      <c r="C22" s="16"/>
      <c r="D22" s="15"/>
      <c r="E22" s="15"/>
      <c r="F22" s="24"/>
      <c r="G22" s="24"/>
      <c r="H22" s="24"/>
    </row>
    <row r="23" spans="1:8" ht="15">
      <c r="A23" s="2" t="s">
        <v>10</v>
      </c>
      <c r="B23" s="12">
        <f>SUM(C23:E23)</f>
        <v>8998000</v>
      </c>
      <c r="C23" s="13">
        <v>6750000</v>
      </c>
      <c r="D23" s="11">
        <f>D12-E23</f>
        <v>1543200</v>
      </c>
      <c r="E23" s="11">
        <v>704800</v>
      </c>
      <c r="F23" s="23"/>
      <c r="G23" s="69"/>
      <c r="H23" s="69"/>
    </row>
    <row r="24" spans="1:8" ht="15">
      <c r="A24" s="26" t="s">
        <v>14</v>
      </c>
      <c r="B24" s="14"/>
      <c r="C24" s="6"/>
      <c r="D24" s="7"/>
      <c r="E24" s="7"/>
      <c r="F24" s="22"/>
      <c r="G24" s="22"/>
      <c r="H24" s="22"/>
    </row>
    <row r="25" spans="1:8" ht="15">
      <c r="A25" s="1" t="s">
        <v>11</v>
      </c>
      <c r="B25" s="7"/>
      <c r="C25" s="6">
        <f>C18</f>
        <v>1328906.25</v>
      </c>
      <c r="D25" s="7">
        <v>542820.6</v>
      </c>
      <c r="E25" s="7">
        <v>0</v>
      </c>
      <c r="F25" s="87">
        <f>C25+D25+C26+D26+C27</f>
        <v>10176913.99</v>
      </c>
      <c r="G25" s="54"/>
      <c r="H25" s="54"/>
    </row>
    <row r="26" spans="1:10" ht="15">
      <c r="A26" s="1" t="s">
        <v>5</v>
      </c>
      <c r="B26" s="7"/>
      <c r="C26" s="6">
        <f>C19</f>
        <v>6750000</v>
      </c>
      <c r="D26" s="7">
        <f>D23</f>
        <v>1543200</v>
      </c>
      <c r="E26" s="7"/>
      <c r="F26" s="89"/>
      <c r="G26" s="55"/>
      <c r="H26" s="54">
        <f>F18-F25</f>
        <v>381328.7000000011</v>
      </c>
      <c r="J26" s="1">
        <f>J19+H26</f>
        <v>943429.7599999998</v>
      </c>
    </row>
    <row r="27" spans="1:8" ht="15.75" thickBot="1">
      <c r="A27" s="1" t="s">
        <v>8</v>
      </c>
      <c r="B27" s="15"/>
      <c r="C27" s="19">
        <f>C20</f>
        <v>11987.14</v>
      </c>
      <c r="D27" s="21"/>
      <c r="E27" s="21"/>
      <c r="F27" s="90"/>
      <c r="G27" s="61"/>
      <c r="H27" s="61"/>
    </row>
    <row r="28" spans="1:3" ht="15.75" thickTop="1">
      <c r="A28" s="1" t="s">
        <v>9</v>
      </c>
      <c r="C28" s="3"/>
    </row>
    <row r="29" spans="1:3" ht="12.75" customHeight="1">
      <c r="A29" s="1"/>
      <c r="C29" s="3"/>
    </row>
    <row r="30" spans="1:3" ht="15">
      <c r="A30" s="26" t="s">
        <v>48</v>
      </c>
      <c r="C30" s="3"/>
    </row>
    <row r="31" spans="1:8" ht="15">
      <c r="A31" s="1" t="s">
        <v>50</v>
      </c>
      <c r="B31" s="7"/>
      <c r="C31" s="6">
        <f>C25</f>
        <v>1328906.25</v>
      </c>
      <c r="D31" s="7">
        <v>94521.04</v>
      </c>
      <c r="E31" s="7">
        <v>0</v>
      </c>
      <c r="F31" s="87">
        <f>C31+D31+C32+D32+C33</f>
        <v>9728614.43</v>
      </c>
      <c r="G31" s="54"/>
      <c r="H31" s="54"/>
    </row>
    <row r="32" spans="1:12" ht="15">
      <c r="A32" s="1" t="s">
        <v>51</v>
      </c>
      <c r="B32" s="7"/>
      <c r="C32" s="6">
        <f>C26</f>
        <v>6750000</v>
      </c>
      <c r="D32" s="7">
        <f>D26</f>
        <v>1543200</v>
      </c>
      <c r="E32" s="7"/>
      <c r="F32" s="89"/>
      <c r="G32" s="55"/>
      <c r="H32" s="54">
        <f>F25-F31</f>
        <v>448299.5600000005</v>
      </c>
      <c r="J32" s="1">
        <f>J26+H32</f>
        <v>1391729.3200000003</v>
      </c>
      <c r="L32" s="1">
        <f>D31+D32</f>
        <v>1637721.04</v>
      </c>
    </row>
    <row r="33" spans="1:8" ht="15.75" thickBot="1">
      <c r="A33" s="1" t="s">
        <v>8</v>
      </c>
      <c r="B33" s="15"/>
      <c r="C33" s="19">
        <f>C27</f>
        <v>11987.14</v>
      </c>
      <c r="D33" s="21"/>
      <c r="E33" s="21"/>
      <c r="F33" s="90"/>
      <c r="G33" s="61"/>
      <c r="H33" s="61"/>
    </row>
    <row r="34" spans="1:3" ht="15.75" thickTop="1">
      <c r="A34" s="1" t="s">
        <v>9</v>
      </c>
      <c r="C34" s="3"/>
    </row>
    <row r="35" spans="1:8" ht="15">
      <c r="A35" s="1"/>
      <c r="C35" s="3"/>
      <c r="D35" t="s">
        <v>45</v>
      </c>
      <c r="F35" s="56">
        <f>F9-F31</f>
        <v>1391729.3200000003</v>
      </c>
      <c r="G35" s="70"/>
      <c r="H35" s="70">
        <f>L9</f>
        <v>0</v>
      </c>
    </row>
    <row r="36" ht="11.25" customHeight="1">
      <c r="C36" s="3"/>
    </row>
    <row r="37" ht="15">
      <c r="A37" s="58" t="s">
        <v>37</v>
      </c>
    </row>
    <row r="38" ht="7.5" customHeight="1"/>
    <row r="39" ht="15">
      <c r="A39" t="s">
        <v>52</v>
      </c>
    </row>
    <row r="40" ht="15">
      <c r="A40" t="s">
        <v>53</v>
      </c>
    </row>
    <row r="41" ht="15">
      <c r="A41" t="s">
        <v>54</v>
      </c>
    </row>
    <row r="42" ht="9.75" customHeight="1"/>
    <row r="43" ht="15">
      <c r="A43" s="1" t="s">
        <v>55</v>
      </c>
    </row>
    <row r="44" ht="15">
      <c r="A44" t="s">
        <v>56</v>
      </c>
    </row>
    <row r="45" ht="7.5" customHeight="1"/>
    <row r="46" ht="15">
      <c r="A46" t="s">
        <v>57</v>
      </c>
    </row>
    <row r="47" ht="15">
      <c r="A47" t="s">
        <v>59</v>
      </c>
    </row>
    <row r="48" ht="15">
      <c r="A48" t="s">
        <v>58</v>
      </c>
    </row>
    <row r="49" ht="7.5" customHeight="1"/>
    <row r="50" ht="15">
      <c r="A50" t="s">
        <v>60</v>
      </c>
    </row>
    <row r="51" ht="15">
      <c r="A51" t="s">
        <v>61</v>
      </c>
    </row>
    <row r="52" ht="15">
      <c r="A52" t="s">
        <v>62</v>
      </c>
    </row>
  </sheetData>
  <sheetProtection/>
  <mergeCells count="5">
    <mergeCell ref="F9:F10"/>
    <mergeCell ref="F13:F14"/>
    <mergeCell ref="F18:F20"/>
    <mergeCell ref="F25:F27"/>
    <mergeCell ref="F31:F33"/>
  </mergeCells>
  <printOptions/>
  <pageMargins left="0.5118110236220472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Werner</cp:lastModifiedBy>
  <cp:lastPrinted>2013-03-20T11:04:00Z</cp:lastPrinted>
  <dcterms:created xsi:type="dcterms:W3CDTF">2013-02-04T14:16:30Z</dcterms:created>
  <dcterms:modified xsi:type="dcterms:W3CDTF">2013-03-20T11:05:58Z</dcterms:modified>
  <cp:category/>
  <cp:version/>
  <cp:contentType/>
  <cp:contentStatus/>
</cp:coreProperties>
</file>