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<sst xmlns="http://schemas.openxmlformats.org/spreadsheetml/2006/main" count="64" uniqueCount="33">
  <si>
    <t>Zinssatz</t>
  </si>
  <si>
    <t>%</t>
  </si>
  <si>
    <t xml:space="preserve">Tag </t>
  </si>
  <si>
    <t>Zinsen</t>
  </si>
  <si>
    <t>Tilgung</t>
  </si>
  <si>
    <t>Restschuld</t>
  </si>
  <si>
    <t xml:space="preserve"> </t>
  </si>
  <si>
    <t>Betrag</t>
  </si>
  <si>
    <t>Jahr</t>
  </si>
  <si>
    <t>Gesamt pro</t>
  </si>
  <si>
    <t>Vergleich Mehr-/</t>
  </si>
  <si>
    <t>Minderbelastung</t>
  </si>
  <si>
    <t>Vergleich Kredit vom Kreditmarkt mit KfW-Darlehen</t>
  </si>
  <si>
    <t>Zinssatz 1</t>
  </si>
  <si>
    <t>Zinssatz 2</t>
  </si>
  <si>
    <t>Kreditmarkt, 20 Jahre Laufzeit und Zinsbindung</t>
  </si>
  <si>
    <t>KfW, 10 Jahre Laufzeit und Zinsbindung</t>
  </si>
  <si>
    <t>KfW, 20 Jahre Laufzeit, 10 Jahre Zinsbinung</t>
  </si>
  <si>
    <t>In dieser Tabelle darf nur das Kreditmarktdarlehen bearbeitet</t>
  </si>
  <si>
    <t>werden, für die KfW-Varianten stammen die Werte aus den</t>
  </si>
  <si>
    <t xml:space="preserve">Zinsvergleichsberechnungen und dürfen auch nur dort </t>
  </si>
  <si>
    <t>geändert werden!!!!</t>
  </si>
  <si>
    <t>Zinssatz gleichbleibend</t>
  </si>
  <si>
    <t>Zinssatz ändert sich nach 10 Jahren</t>
  </si>
  <si>
    <t>Achtung: Spalten B und C wurden für den Ausdruck minimiert!!!!</t>
  </si>
  <si>
    <t>im Moment nicht!!!</t>
  </si>
  <si>
    <t>Vergleich alt/neu</t>
  </si>
  <si>
    <t>alt</t>
  </si>
  <si>
    <t>neu</t>
  </si>
  <si>
    <t>I-Fonds</t>
  </si>
  <si>
    <t>Diff.</t>
  </si>
  <si>
    <t>Kreditmarkt</t>
  </si>
  <si>
    <t>Mehrbelastung I-Fonds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</si>
</sst>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72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2" fontId="2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ulen\Gemeinschaftsschule\Abrechnung\Zinsvergleichsrechn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hulen\Gemeinschaftsschule\Abrechnung\Zinsvergleichsrechnung%2020%20Jahre%20Teil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chulen\Gemeinschaftsschule\Abrechnung\Zinsvergleichsrechnung%2020%20Jahre%20Teil%202%20Varian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chulen\Gemeinschaftsschule\Abrechnung\Zinsvergleichsrechnung%2020%20Jahre%20Tei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au"/>
    </sheetNames>
    <sheetDataSet>
      <sheetData sheetId="0">
        <row r="4">
          <cell r="G4">
            <v>1</v>
          </cell>
        </row>
        <row r="13">
          <cell r="I13">
            <v>18042</v>
          </cell>
        </row>
        <row r="17">
          <cell r="K17">
            <v>18042</v>
          </cell>
          <cell r="L17">
            <v>1804200</v>
          </cell>
        </row>
        <row r="21">
          <cell r="J21">
            <v>225525</v>
          </cell>
          <cell r="K21">
            <v>242721.28</v>
          </cell>
          <cell r="L21">
            <v>1578675</v>
          </cell>
        </row>
        <row r="25">
          <cell r="K25">
            <v>240466.03</v>
          </cell>
          <cell r="L25">
            <v>1353150</v>
          </cell>
        </row>
        <row r="29">
          <cell r="K29">
            <v>238210.79</v>
          </cell>
          <cell r="L29">
            <v>1127625</v>
          </cell>
        </row>
        <row r="33">
          <cell r="K33">
            <v>235955.53</v>
          </cell>
          <cell r="L33">
            <v>902100</v>
          </cell>
        </row>
        <row r="37">
          <cell r="K37">
            <v>233700.28</v>
          </cell>
          <cell r="L37">
            <v>676575</v>
          </cell>
        </row>
        <row r="41">
          <cell r="K41">
            <v>231445.03</v>
          </cell>
          <cell r="L41">
            <v>451050</v>
          </cell>
        </row>
        <row r="45">
          <cell r="K45">
            <v>229189.79</v>
          </cell>
          <cell r="L45">
            <v>225525</v>
          </cell>
        </row>
        <row r="49">
          <cell r="K49">
            <v>226934.53</v>
          </cell>
          <cell r="L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 Jahre"/>
      <sheetName val="10 Jahre"/>
      <sheetName val="alt neu"/>
      <sheetName val="genau"/>
    </sheetNames>
    <sheetDataSet>
      <sheetData sheetId="3">
        <row r="4">
          <cell r="G4">
            <v>1.47</v>
          </cell>
        </row>
        <row r="13">
          <cell r="K13">
            <v>26521.76</v>
          </cell>
          <cell r="L13">
            <v>1804200</v>
          </cell>
        </row>
        <row r="17">
          <cell r="K17">
            <v>26521.76</v>
          </cell>
          <cell r="L17">
            <v>1804200</v>
          </cell>
        </row>
        <row r="21">
          <cell r="K21">
            <v>26521.76</v>
          </cell>
          <cell r="L21">
            <v>1804200</v>
          </cell>
        </row>
        <row r="25">
          <cell r="K25">
            <v>132066.1217647059</v>
          </cell>
          <cell r="L25">
            <v>1698070.5882352944</v>
          </cell>
        </row>
        <row r="29">
          <cell r="K29">
            <v>130506.01176470588</v>
          </cell>
          <cell r="L29">
            <v>1591941.176470589</v>
          </cell>
        </row>
        <row r="33">
          <cell r="K33">
            <v>128945.9017647059</v>
          </cell>
          <cell r="L33">
            <v>1485811.7647058833</v>
          </cell>
        </row>
        <row r="37">
          <cell r="K37">
            <v>127385.8117647059</v>
          </cell>
          <cell r="L37">
            <v>1379682.3529411778</v>
          </cell>
        </row>
        <row r="41">
          <cell r="K41">
            <v>125825.70176470588</v>
          </cell>
          <cell r="L41">
            <v>1273552.9411764722</v>
          </cell>
        </row>
        <row r="45">
          <cell r="K45">
            <v>124265.60176470589</v>
          </cell>
          <cell r="L45">
            <v>1167423.5294117667</v>
          </cell>
        </row>
        <row r="49">
          <cell r="K49">
            <v>122705.50176470588</v>
          </cell>
          <cell r="L49">
            <v>1061294.1176470611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au"/>
    </sheetNames>
    <sheetDataSet>
      <sheetData sheetId="0">
        <row r="4">
          <cell r="G4">
            <v>4</v>
          </cell>
        </row>
        <row r="13">
          <cell r="J13">
            <v>90764.71</v>
          </cell>
          <cell r="K13">
            <v>131855.01</v>
          </cell>
          <cell r="L13">
            <v>970529.4100000001</v>
          </cell>
        </row>
        <row r="17">
          <cell r="K17">
            <v>128224.41</v>
          </cell>
          <cell r="L17">
            <v>879764.7000000002</v>
          </cell>
        </row>
        <row r="21">
          <cell r="K21">
            <v>124593.83</v>
          </cell>
          <cell r="L21">
            <v>788999.9900000002</v>
          </cell>
        </row>
        <row r="25">
          <cell r="K25">
            <v>120963.24</v>
          </cell>
          <cell r="L25">
            <v>698235.2800000003</v>
          </cell>
        </row>
        <row r="29">
          <cell r="K29">
            <v>117332.65000000001</v>
          </cell>
          <cell r="L29">
            <v>607470.5700000003</v>
          </cell>
        </row>
        <row r="33">
          <cell r="K33">
            <v>113702.06000000001</v>
          </cell>
          <cell r="L33">
            <v>516705.86000000034</v>
          </cell>
        </row>
        <row r="37">
          <cell r="K37">
            <v>110071.48000000001</v>
          </cell>
          <cell r="L37">
            <v>425941.1500000004</v>
          </cell>
        </row>
        <row r="41">
          <cell r="K41">
            <v>106440.89000000001</v>
          </cell>
          <cell r="L41">
            <v>335176.4400000004</v>
          </cell>
        </row>
        <row r="45">
          <cell r="K45">
            <v>102810.29000000001</v>
          </cell>
          <cell r="L45">
            <v>244411.73000000045</v>
          </cell>
        </row>
        <row r="49">
          <cell r="K49">
            <v>99179.6725</v>
          </cell>
          <cell r="L49">
            <v>153647.05750000046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au"/>
    </sheetNames>
    <sheetDataSet>
      <sheetData sheetId="0">
        <row r="4">
          <cell r="G4">
            <v>1.47</v>
          </cell>
        </row>
        <row r="13">
          <cell r="K13">
            <v>105865.41</v>
          </cell>
          <cell r="L13">
            <v>970529.4100000001</v>
          </cell>
        </row>
        <row r="17">
          <cell r="K17">
            <v>104531.17000000001</v>
          </cell>
          <cell r="L17">
            <v>879764.7000000002</v>
          </cell>
        </row>
        <row r="21">
          <cell r="K21">
            <v>103196.93000000001</v>
          </cell>
          <cell r="L21">
            <v>788999.9900000002</v>
          </cell>
        </row>
        <row r="25">
          <cell r="K25">
            <v>101862.65000000001</v>
          </cell>
          <cell r="L25">
            <v>698235.2800000003</v>
          </cell>
        </row>
        <row r="29">
          <cell r="K29">
            <v>100528.41</v>
          </cell>
          <cell r="L29">
            <v>607470.5700000003</v>
          </cell>
        </row>
        <row r="33">
          <cell r="K33">
            <v>99194.17000000001</v>
          </cell>
          <cell r="L33">
            <v>516705.86000000034</v>
          </cell>
        </row>
        <row r="37">
          <cell r="K37">
            <v>97859.93000000001</v>
          </cell>
          <cell r="L37">
            <v>425941.1500000004</v>
          </cell>
        </row>
        <row r="41">
          <cell r="K41">
            <v>96525.69</v>
          </cell>
          <cell r="L41">
            <v>335176.4400000004</v>
          </cell>
        </row>
        <row r="45">
          <cell r="K45">
            <v>95191.45000000001</v>
          </cell>
          <cell r="L45">
            <v>244411.73000000045</v>
          </cell>
        </row>
        <row r="49">
          <cell r="K49">
            <v>93857.1725</v>
          </cell>
          <cell r="L49">
            <v>153647.05750000046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P18" sqref="P18"/>
    </sheetView>
  </sheetViews>
  <sheetFormatPr defaultColWidth="11.421875" defaultRowHeight="12.75"/>
  <cols>
    <col min="1" max="1" width="9.8515625" style="0" customWidth="1"/>
    <col min="2" max="2" width="0.9921875" style="0" customWidth="1"/>
    <col min="3" max="3" width="1.28515625" style="0" customWidth="1"/>
    <col min="4" max="4" width="12.421875" style="0" customWidth="1"/>
    <col min="5" max="5" width="12.7109375" style="0" customWidth="1"/>
    <col min="6" max="6" width="11.28125" style="0" customWidth="1"/>
    <col min="7" max="7" width="12.421875" style="0" customWidth="1"/>
    <col min="8" max="8" width="11.8515625" style="0" customWidth="1"/>
    <col min="9" max="9" width="12.00390625" style="0" customWidth="1"/>
    <col min="10" max="10" width="12.28125" style="0" customWidth="1"/>
    <col min="11" max="11" width="12.421875" style="0" customWidth="1"/>
    <col min="12" max="12" width="11.28125" style="0" customWidth="1"/>
    <col min="13" max="13" width="11.140625" style="0" customWidth="1"/>
    <col min="14" max="14" width="12.00390625" style="0" customWidth="1"/>
    <col min="16" max="16" width="18.7109375" style="0" customWidth="1"/>
    <col min="20" max="20" width="2.00390625" style="0" customWidth="1"/>
  </cols>
  <sheetData>
    <row r="1" spans="1:10" ht="15.75">
      <c r="A1" s="3" t="s">
        <v>12</v>
      </c>
      <c r="F1" s="8"/>
      <c r="G1" s="7"/>
      <c r="H1" s="5"/>
      <c r="I1" s="10"/>
      <c r="J1" s="11"/>
    </row>
    <row r="2" spans="1:12" ht="12.75" customHeight="1">
      <c r="A2" s="3"/>
      <c r="F2" s="8"/>
      <c r="G2" s="7"/>
      <c r="H2" s="5"/>
      <c r="I2" s="8" t="s">
        <v>17</v>
      </c>
      <c r="L2" s="8" t="s">
        <v>17</v>
      </c>
    </row>
    <row r="3" spans="1:12" ht="13.5" customHeight="1">
      <c r="A3" s="6" t="s">
        <v>15</v>
      </c>
      <c r="F3" s="8" t="s">
        <v>16</v>
      </c>
      <c r="H3" s="5"/>
      <c r="I3" s="8" t="s">
        <v>22</v>
      </c>
      <c r="L3" s="8" t="s">
        <v>23</v>
      </c>
    </row>
    <row r="4" spans="2:20" ht="14.25" customHeight="1">
      <c r="B4" s="7"/>
      <c r="C4" s="7"/>
      <c r="D4" s="7"/>
      <c r="E4" s="7"/>
      <c r="F4" s="4"/>
      <c r="H4" s="9"/>
      <c r="I4" s="28" t="s">
        <v>13</v>
      </c>
      <c r="J4" s="14" t="s">
        <v>14</v>
      </c>
      <c r="K4" s="7"/>
      <c r="L4" s="28" t="s">
        <v>13</v>
      </c>
      <c r="M4" s="14" t="s">
        <v>14</v>
      </c>
      <c r="N4" s="7"/>
      <c r="P4" s="37" t="s">
        <v>18</v>
      </c>
      <c r="Q4" s="38"/>
      <c r="R4" s="38"/>
      <c r="S4" s="38"/>
      <c r="T4" s="38"/>
    </row>
    <row r="5" spans="1:20" ht="12.75">
      <c r="A5" s="7" t="s">
        <v>0</v>
      </c>
      <c r="D5" s="7">
        <v>3.35</v>
      </c>
      <c r="E5" s="7" t="s">
        <v>1</v>
      </c>
      <c r="F5" s="24">
        <f>'[1]genau'!$G$4/100</f>
        <v>0.01</v>
      </c>
      <c r="G5" s="7"/>
      <c r="H5" s="9"/>
      <c r="I5" s="25">
        <f>'[2]genau'!$G$4/100</f>
        <v>0.0147</v>
      </c>
      <c r="J5" s="26">
        <f>'[4]genau'!$G$4/100</f>
        <v>0.0147</v>
      </c>
      <c r="K5" s="7"/>
      <c r="L5" s="25">
        <f>'[2]genau'!$G$4/100</f>
        <v>0.0147</v>
      </c>
      <c r="M5" s="26">
        <f>'[3]genau'!$G$4/100</f>
        <v>0.04</v>
      </c>
      <c r="N5" s="7"/>
      <c r="P5" s="37" t="s">
        <v>19</v>
      </c>
      <c r="Q5" s="38"/>
      <c r="R5" s="38"/>
      <c r="S5" s="38"/>
      <c r="T5" s="38"/>
    </row>
    <row r="6" spans="1:20" ht="12.75">
      <c r="A6" s="7" t="s">
        <v>4</v>
      </c>
      <c r="D6" s="12">
        <f>D7/20</f>
        <v>112500</v>
      </c>
      <c r="E6" s="7"/>
      <c r="F6" s="13">
        <f>'[1]genau'!$J$21</f>
        <v>225525</v>
      </c>
      <c r="G6" s="7"/>
      <c r="H6" s="9"/>
      <c r="I6" s="13">
        <f>'[3]genau'!$J$13</f>
        <v>90764.71</v>
      </c>
      <c r="J6" s="7"/>
      <c r="K6" s="7"/>
      <c r="L6" s="13">
        <f>'[3]genau'!$J$13</f>
        <v>90764.71</v>
      </c>
      <c r="M6" s="7"/>
      <c r="N6" s="7"/>
      <c r="P6" s="37" t="s">
        <v>20</v>
      </c>
      <c r="Q6" s="38"/>
      <c r="R6" s="38"/>
      <c r="S6" s="38"/>
      <c r="T6" s="38"/>
    </row>
    <row r="7" spans="1:20" ht="12.75">
      <c r="A7" s="7" t="s">
        <v>7</v>
      </c>
      <c r="D7" s="12">
        <v>2250000</v>
      </c>
      <c r="E7" s="14"/>
      <c r="F7" s="13">
        <v>1804200</v>
      </c>
      <c r="G7" s="12"/>
      <c r="H7" s="15"/>
      <c r="I7" s="13">
        <f>F7</f>
        <v>1804200</v>
      </c>
      <c r="J7" s="12"/>
      <c r="K7" s="7"/>
      <c r="L7" s="13">
        <f>I7</f>
        <v>1804200</v>
      </c>
      <c r="M7" s="12"/>
      <c r="N7" s="7"/>
      <c r="P7" s="37" t="s">
        <v>21</v>
      </c>
      <c r="Q7" s="38"/>
      <c r="R7" s="38"/>
      <c r="S7" s="38"/>
      <c r="T7" s="38"/>
    </row>
    <row r="8" spans="1:14" ht="9" customHeight="1" thickBot="1">
      <c r="A8" s="7"/>
      <c r="B8" s="12"/>
      <c r="C8" s="14"/>
      <c r="D8" s="7"/>
      <c r="E8" s="7"/>
      <c r="F8" s="13"/>
      <c r="G8" s="12"/>
      <c r="H8" s="9"/>
      <c r="I8" s="13"/>
      <c r="J8" s="12"/>
      <c r="K8" s="7"/>
      <c r="L8" s="13"/>
      <c r="M8" s="12"/>
      <c r="N8" s="7"/>
    </row>
    <row r="9" spans="1:14" ht="12.75">
      <c r="A9" s="29"/>
      <c r="B9" s="30"/>
      <c r="C9" s="30"/>
      <c r="D9" s="31" t="s">
        <v>9</v>
      </c>
      <c r="E9" s="30"/>
      <c r="F9" s="32" t="s">
        <v>9</v>
      </c>
      <c r="G9" s="33"/>
      <c r="H9" s="30" t="s">
        <v>10</v>
      </c>
      <c r="I9" s="32" t="s">
        <v>9</v>
      </c>
      <c r="J9" s="33"/>
      <c r="K9" s="35" t="s">
        <v>10</v>
      </c>
      <c r="L9" s="32" t="s">
        <v>9</v>
      </c>
      <c r="M9" s="33"/>
      <c r="N9" s="35" t="s">
        <v>10</v>
      </c>
    </row>
    <row r="10" spans="1:20" ht="13.5" thickBot="1">
      <c r="A10" s="34" t="s">
        <v>2</v>
      </c>
      <c r="B10" s="16" t="s">
        <v>3</v>
      </c>
      <c r="C10" s="16" t="s">
        <v>4</v>
      </c>
      <c r="D10" s="16" t="s">
        <v>8</v>
      </c>
      <c r="E10" s="16" t="s">
        <v>5</v>
      </c>
      <c r="F10" s="17" t="s">
        <v>8</v>
      </c>
      <c r="G10" s="16" t="s">
        <v>5</v>
      </c>
      <c r="H10" s="18" t="s">
        <v>11</v>
      </c>
      <c r="I10" s="17" t="s">
        <v>8</v>
      </c>
      <c r="J10" s="16" t="s">
        <v>5</v>
      </c>
      <c r="K10" s="36" t="s">
        <v>11</v>
      </c>
      <c r="L10" s="17" t="s">
        <v>8</v>
      </c>
      <c r="M10" s="16" t="s">
        <v>5</v>
      </c>
      <c r="N10" s="36" t="s">
        <v>11</v>
      </c>
      <c r="P10" s="37" t="s">
        <v>24</v>
      </c>
      <c r="Q10" s="38"/>
      <c r="R10" s="38"/>
      <c r="S10" s="38"/>
      <c r="T10" s="38"/>
    </row>
    <row r="11" spans="1:16" ht="12.75">
      <c r="A11" s="19"/>
      <c r="B11" s="20"/>
      <c r="C11" s="20"/>
      <c r="D11" s="7"/>
      <c r="E11" s="20"/>
      <c r="F11" s="13"/>
      <c r="G11" s="12"/>
      <c r="H11" s="15"/>
      <c r="I11" s="13"/>
      <c r="J11" s="12"/>
      <c r="K11" s="7"/>
      <c r="L11" s="13"/>
      <c r="M11" s="12"/>
      <c r="N11" s="7"/>
      <c r="P11" s="37" t="s">
        <v>25</v>
      </c>
    </row>
    <row r="12" spans="1:14" ht="12.75">
      <c r="A12" s="19">
        <v>41275</v>
      </c>
      <c r="B12" s="12">
        <f>ROUND(D7/100*$D$5,2)</f>
        <v>75375</v>
      </c>
      <c r="C12" s="12">
        <f aca="true" t="shared" si="0" ref="C12:C31">$D$6</f>
        <v>112500</v>
      </c>
      <c r="D12" s="12">
        <f aca="true" t="shared" si="1" ref="D12:D31">C12+B12</f>
        <v>187875</v>
      </c>
      <c r="E12" s="12">
        <f>D7-C12</f>
        <v>2137500</v>
      </c>
      <c r="F12" s="13">
        <f>'[1]genau'!$I$13</f>
        <v>18042</v>
      </c>
      <c r="G12" s="12">
        <f>F7</f>
        <v>1804200</v>
      </c>
      <c r="H12" s="15">
        <f aca="true" t="shared" si="2" ref="H12:H31">F12-D12</f>
        <v>-169833</v>
      </c>
      <c r="I12" s="13">
        <f>'[2]genau'!$K$13</f>
        <v>26521.76</v>
      </c>
      <c r="J12" s="12">
        <f>'[2]genau'!$L$13</f>
        <v>1804200</v>
      </c>
      <c r="K12" s="12">
        <f>I12-D12</f>
        <v>-161353.24</v>
      </c>
      <c r="L12" s="13">
        <f>'[2]genau'!$K$13</f>
        <v>26521.76</v>
      </c>
      <c r="M12" s="12">
        <f>'[2]genau'!$L$13</f>
        <v>1804200</v>
      </c>
      <c r="N12" s="12">
        <f>L12-D12</f>
        <v>-161353.24</v>
      </c>
    </row>
    <row r="13" spans="1:14" ht="12.75">
      <c r="A13" s="19">
        <v>41640</v>
      </c>
      <c r="B13" s="12">
        <f aca="true" t="shared" si="3" ref="B13:B31">ROUND(E12/100*$D$5,2)</f>
        <v>71606.25</v>
      </c>
      <c r="C13" s="12">
        <f t="shared" si="0"/>
        <v>112500</v>
      </c>
      <c r="D13" s="12">
        <f t="shared" si="1"/>
        <v>184106.25</v>
      </c>
      <c r="E13" s="12">
        <f aca="true" t="shared" si="4" ref="E13:E31">E12-C13</f>
        <v>2025000</v>
      </c>
      <c r="F13" s="13">
        <f>'[1]genau'!$K$17</f>
        <v>18042</v>
      </c>
      <c r="G13" s="12">
        <f>'[1]genau'!$L$17</f>
        <v>1804200</v>
      </c>
      <c r="H13" s="15">
        <f t="shared" si="2"/>
        <v>-166064.25</v>
      </c>
      <c r="I13" s="13">
        <f>'[2]genau'!$K$17</f>
        <v>26521.76</v>
      </c>
      <c r="J13" s="12">
        <f>'[2]genau'!$L$17</f>
        <v>1804200</v>
      </c>
      <c r="K13" s="12">
        <f aca="true" t="shared" si="5" ref="K13:K31">I13-D13</f>
        <v>-157584.49</v>
      </c>
      <c r="L13" s="13">
        <f>'[2]genau'!$K$17</f>
        <v>26521.76</v>
      </c>
      <c r="M13" s="12">
        <f>'[2]genau'!$L$17</f>
        <v>1804200</v>
      </c>
      <c r="N13" s="12">
        <f aca="true" t="shared" si="6" ref="N13:N31">L13-D13</f>
        <v>-157584.49</v>
      </c>
    </row>
    <row r="14" spans="1:14" ht="12.75">
      <c r="A14" s="19">
        <v>42005</v>
      </c>
      <c r="B14" s="12">
        <f t="shared" si="3"/>
        <v>67837.5</v>
      </c>
      <c r="C14" s="12">
        <f t="shared" si="0"/>
        <v>112500</v>
      </c>
      <c r="D14" s="12">
        <f t="shared" si="1"/>
        <v>180337.5</v>
      </c>
      <c r="E14" s="12">
        <f t="shared" si="4"/>
        <v>1912500</v>
      </c>
      <c r="F14" s="13">
        <f>'[1]genau'!$K$21</f>
        <v>242721.28</v>
      </c>
      <c r="G14" s="12">
        <f>'[1]genau'!$L$21</f>
        <v>1578675</v>
      </c>
      <c r="H14" s="15">
        <f t="shared" si="2"/>
        <v>62383.78</v>
      </c>
      <c r="I14" s="13">
        <f>'[2]genau'!$K$21</f>
        <v>26521.76</v>
      </c>
      <c r="J14" s="12">
        <f>'[2]genau'!$L$21</f>
        <v>1804200</v>
      </c>
      <c r="K14" s="12">
        <f t="shared" si="5"/>
        <v>-153815.74</v>
      </c>
      <c r="L14" s="13">
        <f>'[2]genau'!$K$21</f>
        <v>26521.76</v>
      </c>
      <c r="M14" s="12">
        <f>'[2]genau'!$L$21</f>
        <v>1804200</v>
      </c>
      <c r="N14" s="12">
        <f t="shared" si="6"/>
        <v>-153815.74</v>
      </c>
    </row>
    <row r="15" spans="1:14" ht="12.75">
      <c r="A15" s="19">
        <v>42370</v>
      </c>
      <c r="B15" s="12">
        <f t="shared" si="3"/>
        <v>64068.75</v>
      </c>
      <c r="C15" s="12">
        <f t="shared" si="0"/>
        <v>112500</v>
      </c>
      <c r="D15" s="12">
        <f t="shared" si="1"/>
        <v>176568.75</v>
      </c>
      <c r="E15" s="12">
        <f t="shared" si="4"/>
        <v>1800000</v>
      </c>
      <c r="F15" s="13">
        <f>'[1]genau'!$K$25</f>
        <v>240466.03</v>
      </c>
      <c r="G15" s="12">
        <f>'[1]genau'!$L$25</f>
        <v>1353150</v>
      </c>
      <c r="H15" s="15">
        <f t="shared" si="2"/>
        <v>63897.28</v>
      </c>
      <c r="I15" s="13">
        <f>'[2]genau'!$K$25</f>
        <v>132066.1217647059</v>
      </c>
      <c r="J15" s="12">
        <f>'[2]genau'!$L$25</f>
        <v>1698070.5882352944</v>
      </c>
      <c r="K15" s="12">
        <f t="shared" si="5"/>
        <v>-44502.628235294105</v>
      </c>
      <c r="L15" s="13">
        <f>'[2]genau'!$K$25</f>
        <v>132066.1217647059</v>
      </c>
      <c r="M15" s="12">
        <f>'[2]genau'!$L$25</f>
        <v>1698070.5882352944</v>
      </c>
      <c r="N15" s="12">
        <f t="shared" si="6"/>
        <v>-44502.628235294105</v>
      </c>
    </row>
    <row r="16" spans="1:14" ht="12.75">
      <c r="A16" s="19">
        <v>42736</v>
      </c>
      <c r="B16" s="12">
        <f t="shared" si="3"/>
        <v>60300</v>
      </c>
      <c r="C16" s="12">
        <f t="shared" si="0"/>
        <v>112500</v>
      </c>
      <c r="D16" s="12">
        <f t="shared" si="1"/>
        <v>172800</v>
      </c>
      <c r="E16" s="12">
        <f t="shared" si="4"/>
        <v>1687500</v>
      </c>
      <c r="F16" s="13">
        <f>'[1]genau'!$K$29</f>
        <v>238210.79</v>
      </c>
      <c r="G16" s="12">
        <f>'[1]genau'!$L$29</f>
        <v>1127625</v>
      </c>
      <c r="H16" s="15">
        <f t="shared" si="2"/>
        <v>65410.79000000001</v>
      </c>
      <c r="I16" s="13">
        <f>'[2]genau'!$K$29</f>
        <v>130506.01176470588</v>
      </c>
      <c r="J16" s="12">
        <f>'[2]genau'!$L$29</f>
        <v>1591941.176470589</v>
      </c>
      <c r="K16" s="12">
        <f t="shared" si="5"/>
        <v>-42293.98823529412</v>
      </c>
      <c r="L16" s="13">
        <f>'[2]genau'!$K$29</f>
        <v>130506.01176470588</v>
      </c>
      <c r="M16" s="12">
        <f>'[2]genau'!$L$29</f>
        <v>1591941.176470589</v>
      </c>
      <c r="N16" s="12">
        <f t="shared" si="6"/>
        <v>-42293.98823529412</v>
      </c>
    </row>
    <row r="17" spans="1:14" ht="12.75">
      <c r="A17" s="19">
        <v>43101</v>
      </c>
      <c r="B17" s="12">
        <f t="shared" si="3"/>
        <v>56531.25</v>
      </c>
      <c r="C17" s="12">
        <f t="shared" si="0"/>
        <v>112500</v>
      </c>
      <c r="D17" s="12">
        <f t="shared" si="1"/>
        <v>169031.25</v>
      </c>
      <c r="E17" s="12">
        <f t="shared" si="4"/>
        <v>1575000</v>
      </c>
      <c r="F17" s="13">
        <f>'[1]genau'!$K$33</f>
        <v>235955.53</v>
      </c>
      <c r="G17" s="12">
        <f>'[1]genau'!$L$33</f>
        <v>902100</v>
      </c>
      <c r="H17" s="15">
        <f t="shared" si="2"/>
        <v>66924.28</v>
      </c>
      <c r="I17" s="13">
        <f>'[2]genau'!$K$33</f>
        <v>128945.9017647059</v>
      </c>
      <c r="J17" s="12">
        <f>'[2]genau'!$L$33</f>
        <v>1485811.7647058833</v>
      </c>
      <c r="K17" s="12">
        <f t="shared" si="5"/>
        <v>-40085.34823529411</v>
      </c>
      <c r="L17" s="13">
        <f>'[2]genau'!$K$33</f>
        <v>128945.9017647059</v>
      </c>
      <c r="M17" s="12">
        <f>'[2]genau'!$L$33</f>
        <v>1485811.7647058833</v>
      </c>
      <c r="N17" s="12">
        <f t="shared" si="6"/>
        <v>-40085.34823529411</v>
      </c>
    </row>
    <row r="18" spans="1:14" ht="12.75">
      <c r="A18" s="19">
        <v>43466</v>
      </c>
      <c r="B18" s="12">
        <f t="shared" si="3"/>
        <v>52762.5</v>
      </c>
      <c r="C18" s="12">
        <f t="shared" si="0"/>
        <v>112500</v>
      </c>
      <c r="D18" s="12">
        <f t="shared" si="1"/>
        <v>165262.5</v>
      </c>
      <c r="E18" s="12">
        <f t="shared" si="4"/>
        <v>1462500</v>
      </c>
      <c r="F18" s="13">
        <f>'[1]genau'!$K$37</f>
        <v>233700.28</v>
      </c>
      <c r="G18" s="12">
        <f>'[1]genau'!$L$37</f>
        <v>676575</v>
      </c>
      <c r="H18" s="15">
        <f t="shared" si="2"/>
        <v>68437.78</v>
      </c>
      <c r="I18" s="13">
        <f>'[2]genau'!$K$37</f>
        <v>127385.8117647059</v>
      </c>
      <c r="J18" s="12">
        <f>'[2]genau'!$L$37</f>
        <v>1379682.3529411778</v>
      </c>
      <c r="K18" s="12">
        <f t="shared" si="5"/>
        <v>-37876.6882352941</v>
      </c>
      <c r="L18" s="13">
        <f>'[2]genau'!$K$37</f>
        <v>127385.8117647059</v>
      </c>
      <c r="M18" s="12">
        <f>'[2]genau'!$L$37</f>
        <v>1379682.3529411778</v>
      </c>
      <c r="N18" s="12">
        <f t="shared" si="6"/>
        <v>-37876.6882352941</v>
      </c>
    </row>
    <row r="19" spans="1:14" ht="12.75">
      <c r="A19" s="19">
        <v>43831</v>
      </c>
      <c r="B19" s="12">
        <f t="shared" si="3"/>
        <v>48993.75</v>
      </c>
      <c r="C19" s="12">
        <f t="shared" si="0"/>
        <v>112500</v>
      </c>
      <c r="D19" s="12">
        <f t="shared" si="1"/>
        <v>161493.75</v>
      </c>
      <c r="E19" s="12">
        <f t="shared" si="4"/>
        <v>1350000</v>
      </c>
      <c r="F19" s="13">
        <f>'[1]genau'!$K$41</f>
        <v>231445.03</v>
      </c>
      <c r="G19" s="12">
        <f>'[1]genau'!$L$41</f>
        <v>451050</v>
      </c>
      <c r="H19" s="15">
        <f t="shared" si="2"/>
        <v>69951.28</v>
      </c>
      <c r="I19" s="13">
        <f>'[2]genau'!$K$41</f>
        <v>125825.70176470588</v>
      </c>
      <c r="J19" s="12">
        <f>'[2]genau'!$L$41</f>
        <v>1273552.9411764722</v>
      </c>
      <c r="K19" s="12">
        <f t="shared" si="5"/>
        <v>-35668.04823529412</v>
      </c>
      <c r="L19" s="13">
        <f>'[2]genau'!$K$41</f>
        <v>125825.70176470588</v>
      </c>
      <c r="M19" s="12">
        <f>'[2]genau'!$L$41</f>
        <v>1273552.9411764722</v>
      </c>
      <c r="N19" s="12">
        <f t="shared" si="6"/>
        <v>-35668.04823529412</v>
      </c>
    </row>
    <row r="20" spans="1:14" ht="12.75">
      <c r="A20" s="19">
        <v>44197</v>
      </c>
      <c r="B20" s="12">
        <f t="shared" si="3"/>
        <v>45225</v>
      </c>
      <c r="C20" s="12">
        <f t="shared" si="0"/>
        <v>112500</v>
      </c>
      <c r="D20" s="12">
        <f t="shared" si="1"/>
        <v>157725</v>
      </c>
      <c r="E20" s="12">
        <f t="shared" si="4"/>
        <v>1237500</v>
      </c>
      <c r="F20" s="13">
        <f>'[1]genau'!$K$45</f>
        <v>229189.79</v>
      </c>
      <c r="G20" s="12">
        <f>'[1]genau'!$L$45</f>
        <v>225525</v>
      </c>
      <c r="H20" s="15">
        <f t="shared" si="2"/>
        <v>71464.79000000001</v>
      </c>
      <c r="I20" s="13">
        <f>'[2]genau'!$K$45</f>
        <v>124265.60176470589</v>
      </c>
      <c r="J20" s="12">
        <f>'[2]genau'!$L$45</f>
        <v>1167423.5294117667</v>
      </c>
      <c r="K20" s="12">
        <f t="shared" si="5"/>
        <v>-33459.39823529411</v>
      </c>
      <c r="L20" s="13">
        <f>'[2]genau'!$K$45</f>
        <v>124265.60176470589</v>
      </c>
      <c r="M20" s="12">
        <f>'[2]genau'!$L$45</f>
        <v>1167423.5294117667</v>
      </c>
      <c r="N20" s="12">
        <f t="shared" si="6"/>
        <v>-33459.39823529411</v>
      </c>
    </row>
    <row r="21" spans="1:14" ht="12.75">
      <c r="A21" s="19">
        <v>44562</v>
      </c>
      <c r="B21" s="12">
        <f t="shared" si="3"/>
        <v>41456.25</v>
      </c>
      <c r="C21" s="12">
        <f t="shared" si="0"/>
        <v>112500</v>
      </c>
      <c r="D21" s="12">
        <f t="shared" si="1"/>
        <v>153956.25</v>
      </c>
      <c r="E21" s="12">
        <f t="shared" si="4"/>
        <v>1125000</v>
      </c>
      <c r="F21" s="13">
        <f>'[1]genau'!$K$49</f>
        <v>226934.53</v>
      </c>
      <c r="G21" s="12">
        <f>'[1]genau'!$L$49</f>
        <v>0</v>
      </c>
      <c r="H21" s="15">
        <f t="shared" si="2"/>
        <v>72978.28</v>
      </c>
      <c r="I21" s="23">
        <f>'[2]genau'!$K$49</f>
        <v>122705.50176470588</v>
      </c>
      <c r="J21" s="22">
        <f>'[2]genau'!$L$49</f>
        <v>1061294.1176470611</v>
      </c>
      <c r="K21" s="22">
        <f t="shared" si="5"/>
        <v>-31250.748235294115</v>
      </c>
      <c r="L21" s="23">
        <f>'[2]genau'!$K$49</f>
        <v>122705.50176470588</v>
      </c>
      <c r="M21" s="22">
        <f>'[2]genau'!$L$49</f>
        <v>1061294.1176470611</v>
      </c>
      <c r="N21" s="22">
        <f t="shared" si="6"/>
        <v>-31250.748235294115</v>
      </c>
    </row>
    <row r="22" spans="1:14" ht="12.75">
      <c r="A22" s="19">
        <v>44927</v>
      </c>
      <c r="B22" s="12">
        <f t="shared" si="3"/>
        <v>37687.5</v>
      </c>
      <c r="C22" s="12">
        <f t="shared" si="0"/>
        <v>112500</v>
      </c>
      <c r="D22" s="12">
        <f t="shared" si="1"/>
        <v>150187.5</v>
      </c>
      <c r="E22" s="12">
        <f t="shared" si="4"/>
        <v>1012500</v>
      </c>
      <c r="F22" s="13"/>
      <c r="G22" s="12"/>
      <c r="H22" s="15">
        <f t="shared" si="2"/>
        <v>-150187.5</v>
      </c>
      <c r="I22" s="13">
        <f>'[4]genau'!$K$13</f>
        <v>105865.41</v>
      </c>
      <c r="J22" s="12">
        <f>'[4]genau'!$L$13</f>
        <v>970529.4100000001</v>
      </c>
      <c r="K22" s="12">
        <f t="shared" si="5"/>
        <v>-44322.09</v>
      </c>
      <c r="L22" s="13">
        <f>'[3]genau'!$K$13</f>
        <v>131855.01</v>
      </c>
      <c r="M22" s="12">
        <f>'[3]genau'!$L$13</f>
        <v>970529.4100000001</v>
      </c>
      <c r="N22" s="12">
        <f t="shared" si="6"/>
        <v>-18332.48999999999</v>
      </c>
    </row>
    <row r="23" spans="1:14" ht="12.75">
      <c r="A23" s="19">
        <v>45292</v>
      </c>
      <c r="B23" s="12">
        <f t="shared" si="3"/>
        <v>33918.75</v>
      </c>
      <c r="C23" s="12">
        <f t="shared" si="0"/>
        <v>112500</v>
      </c>
      <c r="D23" s="12">
        <f t="shared" si="1"/>
        <v>146418.75</v>
      </c>
      <c r="E23" s="12">
        <f t="shared" si="4"/>
        <v>900000</v>
      </c>
      <c r="F23" s="13"/>
      <c r="G23" s="12"/>
      <c r="H23" s="15">
        <f t="shared" si="2"/>
        <v>-146418.75</v>
      </c>
      <c r="I23" s="13">
        <f>'[4]genau'!$K$17</f>
        <v>104531.17000000001</v>
      </c>
      <c r="J23" s="12">
        <f>'[4]genau'!$L$17</f>
        <v>879764.7000000002</v>
      </c>
      <c r="K23" s="12">
        <f t="shared" si="5"/>
        <v>-41887.57999999999</v>
      </c>
      <c r="L23" s="13">
        <f>'[3]genau'!$K$17</f>
        <v>128224.41</v>
      </c>
      <c r="M23" s="12">
        <f>'[3]genau'!$L$17</f>
        <v>879764.7000000002</v>
      </c>
      <c r="N23" s="12">
        <f t="shared" si="6"/>
        <v>-18194.339999999997</v>
      </c>
    </row>
    <row r="24" spans="1:14" ht="12.75">
      <c r="A24" s="19">
        <v>45658</v>
      </c>
      <c r="B24" s="12">
        <f t="shared" si="3"/>
        <v>30150</v>
      </c>
      <c r="C24" s="12">
        <f t="shared" si="0"/>
        <v>112500</v>
      </c>
      <c r="D24" s="12">
        <f t="shared" si="1"/>
        <v>142650</v>
      </c>
      <c r="E24" s="12">
        <f t="shared" si="4"/>
        <v>787500</v>
      </c>
      <c r="F24" s="13"/>
      <c r="G24" s="12"/>
      <c r="H24" s="15">
        <f t="shared" si="2"/>
        <v>-142650</v>
      </c>
      <c r="I24" s="13">
        <f>'[4]genau'!$K$21</f>
        <v>103196.93000000001</v>
      </c>
      <c r="J24" s="12">
        <f>'[4]genau'!$L$21</f>
        <v>788999.9900000002</v>
      </c>
      <c r="K24" s="12">
        <f t="shared" si="5"/>
        <v>-39453.06999999999</v>
      </c>
      <c r="L24" s="13">
        <f>'[3]genau'!$K$21</f>
        <v>124593.83</v>
      </c>
      <c r="M24" s="12">
        <f>'[3]genau'!$L$21</f>
        <v>788999.9900000002</v>
      </c>
      <c r="N24" s="12">
        <f t="shared" si="6"/>
        <v>-18056.17</v>
      </c>
    </row>
    <row r="25" spans="1:14" ht="12.75">
      <c r="A25" s="19">
        <v>46023</v>
      </c>
      <c r="B25" s="12">
        <f t="shared" si="3"/>
        <v>26381.25</v>
      </c>
      <c r="C25" s="12">
        <f t="shared" si="0"/>
        <v>112500</v>
      </c>
      <c r="D25" s="12">
        <f t="shared" si="1"/>
        <v>138881.25</v>
      </c>
      <c r="E25" s="12">
        <f t="shared" si="4"/>
        <v>675000</v>
      </c>
      <c r="F25" s="13"/>
      <c r="G25" s="12"/>
      <c r="H25" s="15">
        <f t="shared" si="2"/>
        <v>-138881.25</v>
      </c>
      <c r="I25" s="13">
        <f>'[4]genau'!$K$25</f>
        <v>101862.65000000001</v>
      </c>
      <c r="J25" s="12">
        <f>'[4]genau'!$L$25</f>
        <v>698235.2800000003</v>
      </c>
      <c r="K25" s="12">
        <f t="shared" si="5"/>
        <v>-37018.59999999999</v>
      </c>
      <c r="L25" s="13">
        <f>'[3]genau'!$K$25</f>
        <v>120963.24</v>
      </c>
      <c r="M25" s="12">
        <f>'[3]genau'!$L$25</f>
        <v>698235.2800000003</v>
      </c>
      <c r="N25" s="12">
        <f t="shared" si="6"/>
        <v>-17918.009999999995</v>
      </c>
    </row>
    <row r="26" spans="1:14" ht="12.75">
      <c r="A26" s="19">
        <v>46388</v>
      </c>
      <c r="B26" s="12">
        <f t="shared" si="3"/>
        <v>22612.5</v>
      </c>
      <c r="C26" s="12">
        <f t="shared" si="0"/>
        <v>112500</v>
      </c>
      <c r="D26" s="12">
        <f t="shared" si="1"/>
        <v>135112.5</v>
      </c>
      <c r="E26" s="12">
        <f t="shared" si="4"/>
        <v>562500</v>
      </c>
      <c r="F26" s="13"/>
      <c r="G26" s="12"/>
      <c r="H26" s="15">
        <f t="shared" si="2"/>
        <v>-135112.5</v>
      </c>
      <c r="I26" s="13">
        <f>'[4]genau'!$K$29</f>
        <v>100528.41</v>
      </c>
      <c r="J26" s="12">
        <f>'[4]genau'!$L$29</f>
        <v>607470.5700000003</v>
      </c>
      <c r="K26" s="12">
        <f t="shared" si="5"/>
        <v>-34584.09</v>
      </c>
      <c r="L26" s="13">
        <f>'[3]genau'!$K$29</f>
        <v>117332.65000000001</v>
      </c>
      <c r="M26" s="12">
        <f>'[3]genau'!$L$29</f>
        <v>607470.5700000003</v>
      </c>
      <c r="N26" s="12">
        <f t="shared" si="6"/>
        <v>-17779.84999999999</v>
      </c>
    </row>
    <row r="27" spans="1:14" ht="12.75">
      <c r="A27" s="19">
        <v>46753</v>
      </c>
      <c r="B27" s="12">
        <f t="shared" si="3"/>
        <v>18843.75</v>
      </c>
      <c r="C27" s="12">
        <f t="shared" si="0"/>
        <v>112500</v>
      </c>
      <c r="D27" s="12">
        <f t="shared" si="1"/>
        <v>131343.75</v>
      </c>
      <c r="E27" s="12">
        <f t="shared" si="4"/>
        <v>450000</v>
      </c>
      <c r="F27" s="13"/>
      <c r="G27" s="12"/>
      <c r="H27" s="15">
        <f t="shared" si="2"/>
        <v>-131343.75</v>
      </c>
      <c r="I27" s="13">
        <f>'[4]genau'!$K$33</f>
        <v>99194.17000000001</v>
      </c>
      <c r="J27" s="12">
        <f>'[4]genau'!$L$33</f>
        <v>516705.86000000034</v>
      </c>
      <c r="K27" s="12">
        <f t="shared" si="5"/>
        <v>-32149.579999999987</v>
      </c>
      <c r="L27" s="13">
        <f>'[3]genau'!$K$33</f>
        <v>113702.06000000001</v>
      </c>
      <c r="M27" s="12">
        <f>'[3]genau'!$L$33</f>
        <v>516705.86000000034</v>
      </c>
      <c r="N27" s="12">
        <f t="shared" si="6"/>
        <v>-17641.689999999988</v>
      </c>
    </row>
    <row r="28" spans="1:14" ht="12.75">
      <c r="A28" s="19">
        <v>47119</v>
      </c>
      <c r="B28" s="12">
        <f t="shared" si="3"/>
        <v>15075</v>
      </c>
      <c r="C28" s="12">
        <f t="shared" si="0"/>
        <v>112500</v>
      </c>
      <c r="D28" s="12">
        <f t="shared" si="1"/>
        <v>127575</v>
      </c>
      <c r="E28" s="12">
        <f t="shared" si="4"/>
        <v>337500</v>
      </c>
      <c r="F28" s="13"/>
      <c r="G28" s="12"/>
      <c r="H28" s="15">
        <f t="shared" si="2"/>
        <v>-127575</v>
      </c>
      <c r="I28" s="13">
        <f>'[4]genau'!$K$37</f>
        <v>97859.93000000001</v>
      </c>
      <c r="J28" s="12">
        <f>'[4]genau'!$L$37</f>
        <v>425941.1500000004</v>
      </c>
      <c r="K28" s="12">
        <f t="shared" si="5"/>
        <v>-29715.069999999992</v>
      </c>
      <c r="L28" s="13">
        <f>'[3]genau'!$K$37</f>
        <v>110071.48000000001</v>
      </c>
      <c r="M28" s="12">
        <f>'[3]genau'!$L$37</f>
        <v>425941.1500000004</v>
      </c>
      <c r="N28" s="12">
        <f t="shared" si="6"/>
        <v>-17503.51999999999</v>
      </c>
    </row>
    <row r="29" spans="1:14" ht="12.75">
      <c r="A29" s="19">
        <v>47484</v>
      </c>
      <c r="B29" s="12">
        <f t="shared" si="3"/>
        <v>11306.25</v>
      </c>
      <c r="C29" s="12">
        <f t="shared" si="0"/>
        <v>112500</v>
      </c>
      <c r="D29" s="12">
        <f t="shared" si="1"/>
        <v>123806.25</v>
      </c>
      <c r="E29" s="12">
        <f t="shared" si="4"/>
        <v>225000</v>
      </c>
      <c r="F29" s="13"/>
      <c r="G29" s="12"/>
      <c r="H29" s="15">
        <f t="shared" si="2"/>
        <v>-123806.25</v>
      </c>
      <c r="I29" s="13">
        <f>'[4]genau'!$K$41</f>
        <v>96525.69</v>
      </c>
      <c r="J29" s="12">
        <f>'[4]genau'!$L$41</f>
        <v>335176.4400000004</v>
      </c>
      <c r="K29" s="12">
        <f t="shared" si="5"/>
        <v>-27280.559999999998</v>
      </c>
      <c r="L29" s="13">
        <f>'[3]genau'!$K$41</f>
        <v>106440.89000000001</v>
      </c>
      <c r="M29" s="12">
        <f>'[3]genau'!$L$41</f>
        <v>335176.4400000004</v>
      </c>
      <c r="N29" s="12">
        <f t="shared" si="6"/>
        <v>-17365.359999999986</v>
      </c>
    </row>
    <row r="30" spans="1:14" ht="12.75">
      <c r="A30" s="19">
        <v>47849</v>
      </c>
      <c r="B30" s="12">
        <f t="shared" si="3"/>
        <v>7537.5</v>
      </c>
      <c r="C30" s="12">
        <f t="shared" si="0"/>
        <v>112500</v>
      </c>
      <c r="D30" s="12">
        <f t="shared" si="1"/>
        <v>120037.5</v>
      </c>
      <c r="E30" s="12">
        <f t="shared" si="4"/>
        <v>112500</v>
      </c>
      <c r="F30" s="13"/>
      <c r="G30" s="12"/>
      <c r="H30" s="15">
        <f t="shared" si="2"/>
        <v>-120037.5</v>
      </c>
      <c r="I30" s="13">
        <f>'[4]genau'!$K$45</f>
        <v>95191.45000000001</v>
      </c>
      <c r="J30" s="12">
        <f>'[4]genau'!$L$45</f>
        <v>244411.73000000045</v>
      </c>
      <c r="K30" s="12">
        <f t="shared" si="5"/>
        <v>-24846.04999999999</v>
      </c>
      <c r="L30" s="13">
        <f>'[3]genau'!$K$45</f>
        <v>102810.29000000001</v>
      </c>
      <c r="M30" s="12">
        <f>'[3]genau'!$L$45</f>
        <v>244411.73000000045</v>
      </c>
      <c r="N30" s="12">
        <f t="shared" si="6"/>
        <v>-17227.209999999992</v>
      </c>
    </row>
    <row r="31" spans="1:14" ht="12.75">
      <c r="A31" s="21">
        <v>48214</v>
      </c>
      <c r="B31" s="22">
        <f t="shared" si="3"/>
        <v>3768.75</v>
      </c>
      <c r="C31" s="22">
        <f t="shared" si="0"/>
        <v>112500</v>
      </c>
      <c r="D31" s="22">
        <f t="shared" si="1"/>
        <v>116268.75</v>
      </c>
      <c r="E31" s="22">
        <f t="shared" si="4"/>
        <v>0</v>
      </c>
      <c r="F31" s="23"/>
      <c r="G31" s="22"/>
      <c r="H31" s="22">
        <f t="shared" si="2"/>
        <v>-116268.75</v>
      </c>
      <c r="I31" s="13">
        <f>'[4]genau'!$K$49</f>
        <v>93857.1725</v>
      </c>
      <c r="J31" s="22">
        <f>'[4]genau'!$L$49</f>
        <v>153647.05750000046</v>
      </c>
      <c r="K31" s="22">
        <f t="shared" si="5"/>
        <v>-22411.5775</v>
      </c>
      <c r="L31" s="23">
        <f>'[3]genau'!$K$49</f>
        <v>99179.6725</v>
      </c>
      <c r="M31" s="22">
        <f>'[3]genau'!$L$49</f>
        <v>153647.05750000046</v>
      </c>
      <c r="N31" s="22">
        <f t="shared" si="6"/>
        <v>-17089.0775</v>
      </c>
    </row>
    <row r="32" spans="1:14" ht="8.25" customHeight="1">
      <c r="A32" s="19"/>
      <c r="B32" s="12"/>
      <c r="C32" s="12"/>
      <c r="D32" s="7"/>
      <c r="E32" s="12"/>
      <c r="F32" s="13"/>
      <c r="G32" s="12"/>
      <c r="H32" s="15"/>
      <c r="I32" s="27"/>
      <c r="J32" s="12"/>
      <c r="K32" s="7"/>
      <c r="L32" s="27"/>
      <c r="M32" s="12"/>
      <c r="N32" s="7"/>
    </row>
    <row r="33" spans="1:14" ht="12.75">
      <c r="A33" s="19"/>
      <c r="B33" s="12">
        <f>SUM(B12:B32)</f>
        <v>791437.5</v>
      </c>
      <c r="C33" s="12">
        <f>SUM(C12:C32)</f>
        <v>2250000</v>
      </c>
      <c r="D33" s="12">
        <f>SUM(D12:D32)</f>
        <v>3041437.5</v>
      </c>
      <c r="E33" s="12"/>
      <c r="F33" s="13">
        <f>SUM(F12:F32)</f>
        <v>1914707.2600000002</v>
      </c>
      <c r="G33" s="12"/>
      <c r="H33" s="39">
        <f>SUM(H12:H32)</f>
        <v>-1126730.24</v>
      </c>
      <c r="I33" s="13">
        <f>SUM(I12:I32)</f>
        <v>1969878.9148529407</v>
      </c>
      <c r="J33" s="15"/>
      <c r="K33" s="39">
        <f>SUM(K12:K32)</f>
        <v>-1071558.5851470586</v>
      </c>
      <c r="L33" s="13">
        <f>SUM(L12:L32)</f>
        <v>2126439.464852941</v>
      </c>
      <c r="M33" s="15"/>
      <c r="N33" s="39">
        <f>SUM(N12:N32)</f>
        <v>-914998.0351470588</v>
      </c>
    </row>
    <row r="34" spans="1:14" ht="9.75" customHeight="1">
      <c r="A34" s="19"/>
      <c r="B34" s="45"/>
      <c r="C34" s="46"/>
      <c r="D34" s="12"/>
      <c r="E34" s="12"/>
      <c r="F34" s="13"/>
      <c r="G34" s="12"/>
      <c r="H34" s="15"/>
      <c r="I34" s="13"/>
      <c r="J34" s="12"/>
      <c r="K34" s="7"/>
      <c r="L34" s="13"/>
      <c r="M34" s="12"/>
      <c r="N34" s="7"/>
    </row>
    <row r="35" spans="1:14" ht="12.75">
      <c r="A35" s="19"/>
      <c r="B35" s="12"/>
      <c r="C35" s="12"/>
      <c r="D35" s="12"/>
      <c r="E35" s="12"/>
      <c r="F35" s="15" t="s">
        <v>32</v>
      </c>
      <c r="G35" s="15"/>
      <c r="H35" s="15">
        <v>11987.14</v>
      </c>
      <c r="I35" s="15"/>
      <c r="J35" s="15"/>
      <c r="K35" s="15">
        <v>11987.14</v>
      </c>
      <c r="L35" s="15"/>
      <c r="M35" s="15"/>
      <c r="N35" s="15">
        <v>11987.14</v>
      </c>
    </row>
    <row r="36" spans="1:14" ht="12.75">
      <c r="A36" s="19"/>
      <c r="B36" s="12"/>
      <c r="C36" s="12"/>
      <c r="D36" s="12"/>
      <c r="E36" s="12"/>
      <c r="F36" s="9"/>
      <c r="G36" s="9"/>
      <c r="H36" s="9"/>
      <c r="I36" s="9"/>
      <c r="J36" s="9"/>
      <c r="K36" s="9"/>
      <c r="L36" s="9"/>
      <c r="M36" s="7"/>
      <c r="N36" s="7"/>
    </row>
    <row r="37" spans="1:14" ht="12.75">
      <c r="A37" s="19"/>
      <c r="B37" s="12"/>
      <c r="C37" s="12"/>
      <c r="D37" s="12"/>
      <c r="E37" s="12"/>
      <c r="F37" s="9"/>
      <c r="G37" s="9"/>
      <c r="H37" s="39">
        <f>SUM(H33:H35)</f>
        <v>-1114743.1</v>
      </c>
      <c r="I37" s="39"/>
      <c r="J37" s="39"/>
      <c r="K37" s="39">
        <f>SUM(K33:K35)</f>
        <v>-1059571.4451470587</v>
      </c>
      <c r="L37" s="39"/>
      <c r="M37" s="39"/>
      <c r="N37" s="39">
        <f>SUM(N33:N35)</f>
        <v>-903010.8951470588</v>
      </c>
    </row>
    <row r="38" spans="1:12" ht="12.75">
      <c r="A38" s="19"/>
      <c r="B38" s="12"/>
      <c r="C38" s="12"/>
      <c r="D38" s="12"/>
      <c r="E38" s="12"/>
      <c r="F38" s="7"/>
      <c r="G38" s="7"/>
      <c r="H38" s="9"/>
      <c r="I38" s="9"/>
      <c r="J38" s="7"/>
      <c r="K38" s="7"/>
      <c r="L38" s="7"/>
    </row>
    <row r="39" spans="1:12" ht="12.75">
      <c r="A39" s="19"/>
      <c r="B39" s="12"/>
      <c r="C39" s="12"/>
      <c r="D39" s="12"/>
      <c r="E39" s="12"/>
      <c r="F39" s="7"/>
      <c r="G39" s="7"/>
      <c r="H39" s="7"/>
      <c r="I39" s="9"/>
      <c r="J39" s="7"/>
      <c r="K39" s="7"/>
      <c r="L39" s="7"/>
    </row>
    <row r="40" spans="1:12" ht="12.75">
      <c r="A40" s="19"/>
      <c r="B40" s="12"/>
      <c r="C40" s="12"/>
      <c r="D40" s="12"/>
      <c r="E40" s="12"/>
      <c r="F40" s="7"/>
      <c r="G40" s="7"/>
      <c r="H40" s="7"/>
      <c r="I40" s="7"/>
      <c r="J40" s="7"/>
      <c r="K40" s="7"/>
      <c r="L40" s="7"/>
    </row>
    <row r="41" spans="1:5" ht="12.75">
      <c r="A41" s="2"/>
      <c r="B41" s="1"/>
      <c r="C41" s="1"/>
      <c r="D41" s="1"/>
      <c r="E41" s="1"/>
    </row>
    <row r="42" spans="1:5" ht="12.75">
      <c r="A42" s="2"/>
      <c r="B42" s="1"/>
      <c r="C42" s="1"/>
      <c r="D42" s="1"/>
      <c r="E42" s="1"/>
    </row>
    <row r="43" spans="1:5" ht="12.75">
      <c r="A43" s="41" t="s">
        <v>26</v>
      </c>
      <c r="B43" s="1"/>
      <c r="C43" s="1"/>
      <c r="D43" s="1"/>
      <c r="E43" s="1"/>
    </row>
    <row r="44" spans="1:5" ht="12.75">
      <c r="A44" s="2"/>
      <c r="B44" s="1"/>
      <c r="C44" s="1"/>
      <c r="D44" s="1"/>
      <c r="E44" s="1"/>
    </row>
    <row r="45" spans="1:6" ht="12.75">
      <c r="A45" s="2"/>
      <c r="B45" s="12"/>
      <c r="C45" s="42" t="s">
        <v>27</v>
      </c>
      <c r="D45" s="42" t="s">
        <v>28</v>
      </c>
      <c r="E45" s="42" t="s">
        <v>30</v>
      </c>
      <c r="F45" s="7"/>
    </row>
    <row r="46" spans="1:6" ht="12.75">
      <c r="A46" s="2"/>
      <c r="B46" s="12"/>
      <c r="C46" s="12"/>
      <c r="D46" s="12"/>
      <c r="E46" s="12"/>
      <c r="F46" s="7"/>
    </row>
    <row r="47" spans="1:6" ht="12.75">
      <c r="A47" s="40" t="s">
        <v>29</v>
      </c>
      <c r="B47" s="12"/>
      <c r="C47" s="12"/>
      <c r="D47" s="12"/>
      <c r="E47" s="12"/>
      <c r="F47" s="7"/>
    </row>
    <row r="48" spans="1:7" ht="12.75">
      <c r="A48" s="40" t="s">
        <v>3</v>
      </c>
      <c r="B48" s="12"/>
      <c r="C48" s="12">
        <v>1328906.25</v>
      </c>
      <c r="D48" s="12">
        <v>1340893.39</v>
      </c>
      <c r="E48" s="12">
        <f>D48-C48</f>
        <v>11987.139999999898</v>
      </c>
      <c r="F48" s="43"/>
      <c r="G48" s="44"/>
    </row>
    <row r="49" spans="1:7" ht="12.75">
      <c r="A49" s="2"/>
      <c r="B49" s="12"/>
      <c r="C49" s="12">
        <v>6750000</v>
      </c>
      <c r="D49" s="12">
        <v>6750000</v>
      </c>
      <c r="E49" s="12">
        <f>D49-C49</f>
        <v>0</v>
      </c>
      <c r="F49" s="43"/>
      <c r="G49" s="44"/>
    </row>
    <row r="50" spans="1:7" ht="12.75">
      <c r="A50" s="40" t="s">
        <v>31</v>
      </c>
      <c r="B50" s="12"/>
      <c r="C50" s="12">
        <v>791437.5</v>
      </c>
      <c r="D50" s="12">
        <v>94508.76</v>
      </c>
      <c r="E50" s="12">
        <f>D50-C50</f>
        <v>-696928.74</v>
      </c>
      <c r="F50" s="43">
        <v>-704000</v>
      </c>
      <c r="G50" s="44">
        <f>SUM(E50:F50)</f>
        <v>-1400928.74</v>
      </c>
    </row>
    <row r="51" spans="1:7" ht="12.75">
      <c r="A51" s="2"/>
      <c r="B51" s="12"/>
      <c r="C51" s="22">
        <v>2250000</v>
      </c>
      <c r="D51" s="22">
        <v>1543200</v>
      </c>
      <c r="E51" s="22">
        <f>D51-C51</f>
        <v>-706800</v>
      </c>
      <c r="F51" s="43"/>
      <c r="G51" s="44"/>
    </row>
    <row r="52" spans="1:6" ht="12.75">
      <c r="A52" s="2"/>
      <c r="B52" s="12"/>
      <c r="C52" s="12">
        <f>SUM(C48:C51)</f>
        <v>11120343.75</v>
      </c>
      <c r="D52" s="12">
        <f>SUM(D48:D51)</f>
        <v>9728602.149999999</v>
      </c>
      <c r="E52" s="12">
        <f>D52-C52</f>
        <v>-1391741.6000000015</v>
      </c>
      <c r="F52" s="7"/>
    </row>
    <row r="53" spans="1:6" ht="12.75">
      <c r="A53" s="2" t="s">
        <v>6</v>
      </c>
      <c r="B53" s="7"/>
      <c r="C53" s="12" t="s">
        <v>6</v>
      </c>
      <c r="D53" s="12" t="s">
        <v>6</v>
      </c>
      <c r="E53" s="12"/>
      <c r="F53" s="7"/>
    </row>
    <row r="54" spans="1:6" ht="12.75">
      <c r="A54" s="2" t="s">
        <v>6</v>
      </c>
      <c r="B54" s="7"/>
      <c r="C54" s="12" t="s">
        <v>6</v>
      </c>
      <c r="D54" s="12" t="s">
        <v>6</v>
      </c>
      <c r="E54" s="12"/>
      <c r="F54" s="7"/>
    </row>
    <row r="55" spans="1:6" ht="12.75">
      <c r="A55" s="2" t="s">
        <v>6</v>
      </c>
      <c r="B55" s="7"/>
      <c r="C55" s="12" t="s">
        <v>6</v>
      </c>
      <c r="D55" s="12" t="s">
        <v>6</v>
      </c>
      <c r="E55" s="12"/>
      <c r="F55" s="7"/>
    </row>
    <row r="56" spans="1:6" ht="12.75">
      <c r="A56" s="2" t="s">
        <v>6</v>
      </c>
      <c r="B56" s="7"/>
      <c r="C56" s="12" t="s">
        <v>6</v>
      </c>
      <c r="D56" s="7"/>
      <c r="E56" s="12"/>
      <c r="F56" s="7"/>
    </row>
    <row r="57" spans="1:6" ht="12.75">
      <c r="A57" s="2" t="s">
        <v>6</v>
      </c>
      <c r="B57" s="7"/>
      <c r="C57" s="7"/>
      <c r="D57" s="7"/>
      <c r="E57" s="7"/>
      <c r="F57" s="7"/>
    </row>
    <row r="58" spans="1:6" ht="12.75">
      <c r="A58" s="2" t="s">
        <v>6</v>
      </c>
      <c r="B58" s="7"/>
      <c r="C58" s="7"/>
      <c r="D58" s="7"/>
      <c r="E58" s="7"/>
      <c r="F58" s="7"/>
    </row>
    <row r="59" spans="1:6" ht="12.75">
      <c r="A59" s="2" t="s">
        <v>6</v>
      </c>
      <c r="B59" s="7"/>
      <c r="C59" s="7"/>
      <c r="D59" s="7"/>
      <c r="E59" s="7"/>
      <c r="F59" s="7"/>
    </row>
    <row r="60" spans="2:6" ht="12.75">
      <c r="B60" s="7"/>
      <c r="C60" s="7"/>
      <c r="D60" s="7"/>
      <c r="E60" s="7"/>
      <c r="F60" s="7"/>
    </row>
  </sheetData>
  <sheetProtection/>
  <mergeCells count="1">
    <mergeCell ref="B34:C34"/>
  </mergeCells>
  <printOptions gridLines="1"/>
  <pageMargins left="0.3937007874015748" right="0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2013-03-20T11:00:55Z</cp:lastPrinted>
  <dcterms:created xsi:type="dcterms:W3CDTF">2003-11-05T07:55:40Z</dcterms:created>
  <dcterms:modified xsi:type="dcterms:W3CDTF">2013-03-20T11:01:17Z</dcterms:modified>
  <cp:category/>
  <cp:version/>
  <cp:contentType/>
  <cp:contentStatus/>
</cp:coreProperties>
</file>