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70" tabRatio="896" activeTab="0"/>
  </bookViews>
  <sheets>
    <sheet name="Umlage Schullast VwH" sheetId="1" r:id="rId1"/>
    <sheet name="Umlage Schulbaulast VwH" sheetId="2" r:id="rId2"/>
    <sheet name="Umlage Schulbaulast VmH" sheetId="3" r:id="rId3"/>
    <sheet name="Umlagezusammenstellung" sheetId="4" r:id="rId4"/>
    <sheet name="Vorausschau" sheetId="5" r:id="rId5"/>
  </sheets>
  <definedNames/>
  <calcPr fullCalcOnLoad="1"/>
</workbook>
</file>

<file path=xl/comments1.xml><?xml version="1.0" encoding="utf-8"?>
<comments xmlns="http://schemas.openxmlformats.org/spreadsheetml/2006/main">
  <authors>
    <author>Koop</author>
  </authors>
  <commentList>
    <comment ref="I26" authorId="0">
      <text>
        <r>
          <rPr>
            <b/>
            <sz val="8"/>
            <rFont val="Tahoma"/>
            <family val="2"/>
          </rPr>
          <t>Koop:</t>
        </r>
        <r>
          <rPr>
            <sz val="8"/>
            <rFont val="Tahoma"/>
            <family val="2"/>
          </rPr>
          <t xml:space="preserve">
manuell um 0,01% erhöht, um 100% zu erreichen!</t>
        </r>
      </text>
    </comment>
  </commentList>
</comments>
</file>

<file path=xl/comments2.xml><?xml version="1.0" encoding="utf-8"?>
<comments xmlns="http://schemas.openxmlformats.org/spreadsheetml/2006/main">
  <authors>
    <author>Koop</author>
  </authors>
  <commentList>
    <comment ref="L24" authorId="0">
      <text>
        <r>
          <rPr>
            <b/>
            <sz val="8"/>
            <rFont val="Tahoma"/>
            <family val="2"/>
          </rPr>
          <t>Koop:</t>
        </r>
        <r>
          <rPr>
            <sz val="8"/>
            <rFont val="Tahoma"/>
            <family val="2"/>
          </rPr>
          <t xml:space="preserve">
keine Rundung nötig.</t>
        </r>
      </text>
    </comment>
  </commentList>
</comments>
</file>

<file path=xl/comments3.xml><?xml version="1.0" encoding="utf-8"?>
<comments xmlns="http://schemas.openxmlformats.org/spreadsheetml/2006/main">
  <authors>
    <author>Koop</author>
  </authors>
  <commentList>
    <comment ref="K24" authorId="0">
      <text>
        <r>
          <rPr>
            <b/>
            <sz val="8"/>
            <rFont val="Tahoma"/>
            <family val="2"/>
          </rPr>
          <t>Koop:</t>
        </r>
        <r>
          <rPr>
            <sz val="8"/>
            <rFont val="Tahoma"/>
            <family val="2"/>
          </rPr>
          <t xml:space="preserve">
manuell um 0,02% erhöht, um 100 % in der Summe zu erreichen!</t>
        </r>
      </text>
    </comment>
  </commentList>
</comments>
</file>

<file path=xl/sharedStrings.xml><?xml version="1.0" encoding="utf-8"?>
<sst xmlns="http://schemas.openxmlformats.org/spreadsheetml/2006/main" count="179" uniqueCount="93">
  <si>
    <t>Gemeinde</t>
  </si>
  <si>
    <t>Summe</t>
  </si>
  <si>
    <t>in %</t>
  </si>
  <si>
    <t xml:space="preserve">Anzahl der Schulkinder </t>
  </si>
  <si>
    <t>Gesamt</t>
  </si>
  <si>
    <t>Hälfte der</t>
  </si>
  <si>
    <t>Finanzkraft</t>
  </si>
  <si>
    <t xml:space="preserve">Hälfte der </t>
  </si>
  <si>
    <t>Gesamt-</t>
  </si>
  <si>
    <t>umlage</t>
  </si>
  <si>
    <t>Umlage nach</t>
  </si>
  <si>
    <t>Schülerzahl</t>
  </si>
  <si>
    <t>mehr/</t>
  </si>
  <si>
    <t>Lfd. Nr.</t>
  </si>
  <si>
    <t xml:space="preserve">   Albsfelde</t>
  </si>
  <si>
    <t xml:space="preserve">   Bäk</t>
  </si>
  <si>
    <t xml:space="preserve">   Buchholz</t>
  </si>
  <si>
    <t xml:space="preserve">   Einhaus</t>
  </si>
  <si>
    <t xml:space="preserve">   Fredeburg</t>
  </si>
  <si>
    <t xml:space="preserve">   Giesensdorf</t>
  </si>
  <si>
    <t xml:space="preserve">   Gr. Disnack</t>
  </si>
  <si>
    <t xml:space="preserve">   Gr. Sarau</t>
  </si>
  <si>
    <t xml:space="preserve">   Harmsdorf</t>
  </si>
  <si>
    <t xml:space="preserve">   Kittlitz </t>
  </si>
  <si>
    <t xml:space="preserve">   Kulpin</t>
  </si>
  <si>
    <t xml:space="preserve">   Mechow</t>
  </si>
  <si>
    <t xml:space="preserve">   Mustin</t>
  </si>
  <si>
    <t xml:space="preserve">   Pogeez</t>
  </si>
  <si>
    <t xml:space="preserve">   Ratzeburg</t>
  </si>
  <si>
    <t xml:space="preserve">   Römnitz</t>
  </si>
  <si>
    <t xml:space="preserve">   Schmilau</t>
  </si>
  <si>
    <t xml:space="preserve">   Ziethen</t>
  </si>
  <si>
    <t xml:space="preserve">im September des Jahres </t>
  </si>
  <si>
    <t>Schülerzahlen</t>
  </si>
  <si>
    <t>Durch-</t>
  </si>
  <si>
    <t>schnitt</t>
  </si>
  <si>
    <t>Verwaltungshaushalt</t>
  </si>
  <si>
    <t>im September des Jahres</t>
  </si>
  <si>
    <t xml:space="preserve">  Albsfelde</t>
  </si>
  <si>
    <t xml:space="preserve">  Bäk</t>
  </si>
  <si>
    <t xml:space="preserve">  Buchholz</t>
  </si>
  <si>
    <t xml:space="preserve">  Einhaus</t>
  </si>
  <si>
    <t xml:space="preserve">  Fredeburg</t>
  </si>
  <si>
    <t xml:space="preserve">  Giesensdorf</t>
  </si>
  <si>
    <t xml:space="preserve">  Gr. Disnack</t>
  </si>
  <si>
    <t xml:space="preserve">  Gr. Sarau</t>
  </si>
  <si>
    <t xml:space="preserve">  Harmsdorf</t>
  </si>
  <si>
    <t xml:space="preserve">  Kittlitz </t>
  </si>
  <si>
    <t xml:space="preserve">  Kulpin</t>
  </si>
  <si>
    <t xml:space="preserve">  Mechow</t>
  </si>
  <si>
    <t xml:space="preserve">  Mustin</t>
  </si>
  <si>
    <t xml:space="preserve">  Pogeez</t>
  </si>
  <si>
    <t xml:space="preserve">  Ratzeburg</t>
  </si>
  <si>
    <t xml:space="preserve">  Römnitz</t>
  </si>
  <si>
    <t xml:space="preserve">  Schmilau</t>
  </si>
  <si>
    <t xml:space="preserve">  Ziethen</t>
  </si>
  <si>
    <t>-Schullast-</t>
  </si>
  <si>
    <t>-Schulbaulast-</t>
  </si>
  <si>
    <t>Vermögens-</t>
  </si>
  <si>
    <t>haushalt</t>
  </si>
  <si>
    <t>weniger (-)</t>
  </si>
  <si>
    <t>- Verwaltungshaushalt -</t>
  </si>
  <si>
    <t>- Vermögenshaushalt -</t>
  </si>
  <si>
    <t>Anteil</t>
  </si>
  <si>
    <t>lfd. Nr.</t>
  </si>
  <si>
    <t>Albsfelde</t>
  </si>
  <si>
    <t>Bäk</t>
  </si>
  <si>
    <t>Buchholz</t>
  </si>
  <si>
    <t>Einhaus</t>
  </si>
  <si>
    <t>Fredeburg</t>
  </si>
  <si>
    <t>Giesensdorf</t>
  </si>
  <si>
    <t>Gr. Disnack</t>
  </si>
  <si>
    <t>Gr. Sarau</t>
  </si>
  <si>
    <t>Harmsdorf</t>
  </si>
  <si>
    <t xml:space="preserve">Kittlitz </t>
  </si>
  <si>
    <t>Kulpin</t>
  </si>
  <si>
    <t>Mechow</t>
  </si>
  <si>
    <t>Mustin</t>
  </si>
  <si>
    <t>Pogeez</t>
  </si>
  <si>
    <t>Ratzeburg</t>
  </si>
  <si>
    <t>Römnitz</t>
  </si>
  <si>
    <t>Schmilau</t>
  </si>
  <si>
    <t>Ziethen</t>
  </si>
  <si>
    <t>Berechnung der Schulverbandsumlage -Schulbaulast- für das Haushaltsjahr 2013</t>
  </si>
  <si>
    <t xml:space="preserve">      Seite:  4</t>
  </si>
  <si>
    <t>Berechnung der Schulverbandsumlage -Schullast- für das Haushaltsjahr 2014</t>
  </si>
  <si>
    <t>Berechnung der Schulverbandsumlage -Schulbaulast- für das Haushaltsjahr 2014</t>
  </si>
  <si>
    <t>X</t>
  </si>
  <si>
    <t>Berechnung der Schulverbandsumlage -Schullast und Schulbaulast- für die Jahre 2014 - 2017</t>
  </si>
  <si>
    <t>Zusammenstellung der Schulverbandsumlagen für das Haushaltsjahr 2014</t>
  </si>
  <si>
    <t xml:space="preserve">    Seite: 118</t>
  </si>
  <si>
    <t xml:space="preserve">Seite: 119  </t>
  </si>
  <si>
    <t>Seite: 120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</si>
</sst>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_-* #,##0.00\ [$€-1]_-;\-* #,##0.00\ [$€-1]_-;_-* &quot;-&quot;??\ [$€-1]_-;_-@_-"/>
    <numFmt numFmtId="174" formatCode="#,##0\ [$€-407]"/>
    <numFmt numFmtId="175" formatCode="#,##0\ [$€-1]"/>
    <numFmt numFmtId="176" formatCode="#,##0.00\ [$€-407]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000%"/>
    <numFmt numFmtId="182" formatCode="#,##0.00000\ [$€-1]"/>
    <numFmt numFmtId="183" formatCode="_-* #,##0.000\ [$€-1]_-;\-* #,##0.000\ [$€-1]_-;_-* &quot;-&quot;???\ [$€-1]_-;_-@_-"/>
    <numFmt numFmtId="184" formatCode="#,##0.000\ [$€-1]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u val="single"/>
      <sz val="14"/>
      <name val="Trebuchet MS"/>
      <family val="2"/>
    </font>
    <font>
      <sz val="10"/>
      <name val="Trebuchet MS"/>
      <family val="2"/>
    </font>
    <font>
      <b/>
      <u val="single"/>
      <sz val="12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u val="single"/>
      <sz val="14"/>
      <name val="Trebuchet MS"/>
      <family val="2"/>
    </font>
    <font>
      <b/>
      <sz val="8"/>
      <name val="Trebuchet MS"/>
      <family val="2"/>
    </font>
    <font>
      <u val="single"/>
      <sz val="12"/>
      <name val="Trebuchet MS"/>
      <family val="2"/>
    </font>
    <font>
      <b/>
      <sz val="11"/>
      <name val="Trebuchet MS"/>
      <family val="2"/>
    </font>
    <font>
      <sz val="11"/>
      <color indexed="43"/>
      <name val="Trebuchet M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ed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ashed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33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10" fontId="9" fillId="0" borderId="2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172" fontId="13" fillId="0" borderId="0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right"/>
    </xf>
    <xf numFmtId="4" fontId="13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4" fontId="1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9" xfId="0" applyFont="1" applyFill="1" applyBorder="1" applyAlignment="1">
      <alignment/>
    </xf>
    <xf numFmtId="3" fontId="9" fillId="0" borderId="24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10" fontId="9" fillId="0" borderId="20" xfId="0" applyNumberFormat="1" applyFont="1" applyBorder="1" applyAlignment="1">
      <alignment horizontal="right"/>
    </xf>
    <xf numFmtId="173" fontId="9" fillId="0" borderId="19" xfId="0" applyNumberFormat="1" applyFont="1" applyBorder="1" applyAlignment="1">
      <alignment horizontal="center"/>
    </xf>
    <xf numFmtId="0" fontId="9" fillId="0" borderId="22" xfId="0" applyFont="1" applyFill="1" applyBorder="1" applyAlignment="1">
      <alignment/>
    </xf>
    <xf numFmtId="10" fontId="9" fillId="0" borderId="26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173" fontId="9" fillId="0" borderId="22" xfId="0" applyNumberFormat="1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3" fontId="9" fillId="0" borderId="29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10" fontId="9" fillId="0" borderId="31" xfId="0" applyNumberFormat="1" applyFont="1" applyBorder="1" applyAlignment="1">
      <alignment horizontal="right"/>
    </xf>
    <xf numFmtId="173" fontId="9" fillId="0" borderId="23" xfId="0" applyNumberFormat="1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3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3" fontId="12" fillId="0" borderId="37" xfId="0" applyNumberFormat="1" applyFont="1" applyBorder="1" applyAlignment="1">
      <alignment horizontal="right"/>
    </xf>
    <xf numFmtId="4" fontId="12" fillId="0" borderId="38" xfId="0" applyNumberFormat="1" applyFont="1" applyBorder="1" applyAlignment="1">
      <alignment horizontal="right"/>
    </xf>
    <xf numFmtId="10" fontId="12" fillId="0" borderId="39" xfId="0" applyNumberFormat="1" applyFont="1" applyBorder="1" applyAlignment="1">
      <alignment horizontal="right"/>
    </xf>
    <xf numFmtId="173" fontId="12" fillId="0" borderId="11" xfId="0" applyNumberFormat="1" applyFont="1" applyBorder="1" applyAlignment="1">
      <alignment horizontal="center"/>
    </xf>
    <xf numFmtId="0" fontId="17" fillId="0" borderId="4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/>
    </xf>
    <xf numFmtId="0" fontId="17" fillId="0" borderId="4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34" xfId="0" applyFont="1" applyBorder="1" applyAlignment="1">
      <alignment/>
    </xf>
    <xf numFmtId="172" fontId="9" fillId="0" borderId="0" xfId="0" applyNumberFormat="1" applyFont="1" applyAlignment="1">
      <alignment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43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4" fontId="9" fillId="0" borderId="43" xfId="0" applyNumberFormat="1" applyFont="1" applyFill="1" applyBorder="1" applyAlignment="1">
      <alignment horizontal="right"/>
    </xf>
    <xf numFmtId="10" fontId="9" fillId="0" borderId="44" xfId="0" applyNumberFormat="1" applyFont="1" applyFill="1" applyBorder="1" applyAlignment="1">
      <alignment horizontal="right"/>
    </xf>
    <xf numFmtId="173" fontId="9" fillId="0" borderId="43" xfId="0" applyNumberFormat="1" applyFont="1" applyFill="1" applyBorder="1" applyAlignment="1">
      <alignment horizontal="center"/>
    </xf>
    <xf numFmtId="10" fontId="9" fillId="0" borderId="43" xfId="0" applyNumberFormat="1" applyFont="1" applyFill="1" applyBorder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172" fontId="9" fillId="0" borderId="45" xfId="0" applyNumberFormat="1" applyFont="1" applyFill="1" applyBorder="1" applyAlignment="1">
      <alignment horizontal="right"/>
    </xf>
    <xf numFmtId="10" fontId="9" fillId="0" borderId="46" xfId="0" applyNumberFormat="1" applyFont="1" applyFill="1" applyBorder="1" applyAlignment="1">
      <alignment horizontal="right"/>
    </xf>
    <xf numFmtId="173" fontId="9" fillId="0" borderId="47" xfId="0" applyNumberFormat="1" applyFont="1" applyFill="1" applyBorder="1" applyAlignment="1">
      <alignment horizontal="center"/>
    </xf>
    <xf numFmtId="172" fontId="9" fillId="0" borderId="22" xfId="0" applyNumberFormat="1" applyFont="1" applyFill="1" applyBorder="1" applyAlignment="1">
      <alignment horizontal="right"/>
    </xf>
    <xf numFmtId="172" fontId="9" fillId="0" borderId="48" xfId="0" applyNumberFormat="1" applyFont="1" applyFill="1" applyBorder="1" applyAlignment="1">
      <alignment horizontal="right"/>
    </xf>
    <xf numFmtId="173" fontId="9" fillId="0" borderId="22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10" fontId="9" fillId="0" borderId="50" xfId="0" applyNumberFormat="1" applyFont="1" applyFill="1" applyBorder="1" applyAlignment="1">
      <alignment horizontal="right"/>
    </xf>
    <xf numFmtId="173" fontId="9" fillId="0" borderId="49" xfId="0" applyNumberFormat="1" applyFont="1" applyFill="1" applyBorder="1" applyAlignment="1">
      <alignment horizontal="center"/>
    </xf>
    <xf numFmtId="10" fontId="9" fillId="0" borderId="49" xfId="0" applyNumberFormat="1" applyFont="1" applyFill="1" applyBorder="1" applyAlignment="1">
      <alignment horizontal="right"/>
    </xf>
    <xf numFmtId="172" fontId="9" fillId="0" borderId="23" xfId="0" applyNumberFormat="1" applyFont="1" applyFill="1" applyBorder="1" applyAlignment="1">
      <alignment horizontal="right"/>
    </xf>
    <xf numFmtId="172" fontId="9" fillId="0" borderId="51" xfId="0" applyNumberFormat="1" applyFont="1" applyFill="1" applyBorder="1" applyAlignment="1">
      <alignment horizontal="right"/>
    </xf>
    <xf numFmtId="3" fontId="12" fillId="0" borderId="52" xfId="0" applyNumberFormat="1" applyFont="1" applyFill="1" applyBorder="1" applyAlignment="1">
      <alignment horizontal="right"/>
    </xf>
    <xf numFmtId="3" fontId="12" fillId="0" borderId="37" xfId="0" applyNumberFormat="1" applyFont="1" applyFill="1" applyBorder="1" applyAlignment="1">
      <alignment horizontal="right"/>
    </xf>
    <xf numFmtId="3" fontId="12" fillId="0" borderId="53" xfId="0" applyNumberFormat="1" applyFont="1" applyFill="1" applyBorder="1" applyAlignment="1">
      <alignment horizontal="right"/>
    </xf>
    <xf numFmtId="4" fontId="12" fillId="0" borderId="54" xfId="0" applyNumberFormat="1" applyFont="1" applyFill="1" applyBorder="1" applyAlignment="1">
      <alignment horizontal="right"/>
    </xf>
    <xf numFmtId="10" fontId="12" fillId="0" borderId="53" xfId="0" applyNumberFormat="1" applyFont="1" applyFill="1" applyBorder="1" applyAlignment="1">
      <alignment horizontal="right"/>
    </xf>
    <xf numFmtId="173" fontId="12" fillId="0" borderId="11" xfId="0" applyNumberFormat="1" applyFont="1" applyFill="1" applyBorder="1" applyAlignment="1">
      <alignment horizontal="center"/>
    </xf>
    <xf numFmtId="10" fontId="12" fillId="0" borderId="52" xfId="0" applyNumberFormat="1" applyFont="1" applyFill="1" applyBorder="1" applyAlignment="1">
      <alignment horizontal="right"/>
    </xf>
    <xf numFmtId="172" fontId="12" fillId="0" borderId="11" xfId="0" applyNumberFormat="1" applyFont="1" applyFill="1" applyBorder="1" applyAlignment="1">
      <alignment horizontal="right"/>
    </xf>
    <xf numFmtId="172" fontId="12" fillId="0" borderId="55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34" xfId="0" applyFont="1" applyBorder="1" applyAlignment="1">
      <alignment/>
    </xf>
    <xf numFmtId="172" fontId="7" fillId="0" borderId="0" xfId="0" applyNumberFormat="1" applyFont="1" applyFill="1" applyBorder="1" applyAlignment="1">
      <alignment horizontal="center"/>
    </xf>
    <xf numFmtId="172" fontId="9" fillId="0" borderId="43" xfId="0" applyNumberFormat="1" applyFont="1" applyFill="1" applyBorder="1" applyAlignment="1">
      <alignment horizontal="right"/>
    </xf>
    <xf numFmtId="172" fontId="9" fillId="0" borderId="24" xfId="0" applyNumberFormat="1" applyFont="1" applyFill="1" applyBorder="1" applyAlignment="1">
      <alignment horizontal="right"/>
    </xf>
    <xf numFmtId="172" fontId="9" fillId="0" borderId="18" xfId="0" applyNumberFormat="1" applyFont="1" applyFill="1" applyBorder="1" applyAlignment="1">
      <alignment horizontal="right"/>
    </xf>
    <xf numFmtId="172" fontId="9" fillId="0" borderId="28" xfId="0" applyNumberFormat="1" applyFont="1" applyFill="1" applyBorder="1" applyAlignment="1">
      <alignment horizontal="right"/>
    </xf>
    <xf numFmtId="172" fontId="9" fillId="0" borderId="29" xfId="0" applyNumberFormat="1" applyFont="1" applyFill="1" applyBorder="1" applyAlignment="1">
      <alignment horizontal="right"/>
    </xf>
    <xf numFmtId="172" fontId="9" fillId="0" borderId="30" xfId="0" applyNumberFormat="1" applyFont="1" applyFill="1" applyBorder="1" applyAlignment="1">
      <alignment horizontal="right"/>
    </xf>
    <xf numFmtId="172" fontId="12" fillId="0" borderId="42" xfId="0" applyNumberFormat="1" applyFont="1" applyFill="1" applyBorder="1" applyAlignment="1">
      <alignment horizontal="right"/>
    </xf>
    <xf numFmtId="172" fontId="12" fillId="0" borderId="56" xfId="0" applyNumberFormat="1" applyFont="1" applyFill="1" applyBorder="1" applyAlignment="1">
      <alignment horizontal="right"/>
    </xf>
    <xf numFmtId="172" fontId="12" fillId="0" borderId="57" xfId="0" applyNumberFormat="1" applyFont="1" applyFill="1" applyBorder="1" applyAlignment="1">
      <alignment horizontal="right"/>
    </xf>
    <xf numFmtId="172" fontId="12" fillId="0" borderId="58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60" xfId="0" applyNumberFormat="1" applyFont="1" applyFill="1" applyBorder="1" applyAlignment="1">
      <alignment horizontal="center"/>
    </xf>
    <xf numFmtId="49" fontId="17" fillId="0" borderId="34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top"/>
    </xf>
    <xf numFmtId="0" fontId="17" fillId="0" borderId="41" xfId="0" applyFont="1" applyFill="1" applyBorder="1" applyAlignment="1">
      <alignment horizontal="center"/>
    </xf>
    <xf numFmtId="175" fontId="17" fillId="0" borderId="11" xfId="0" applyNumberFormat="1" applyFont="1" applyFill="1" applyBorder="1" applyAlignment="1">
      <alignment horizontal="center"/>
    </xf>
    <xf numFmtId="10" fontId="17" fillId="0" borderId="39" xfId="0" applyNumberFormat="1" applyFont="1" applyFill="1" applyBorder="1" applyAlignment="1">
      <alignment horizontal="center"/>
    </xf>
    <xf numFmtId="0" fontId="11" fillId="0" borderId="4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74" fontId="11" fillId="0" borderId="61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3" fontId="9" fillId="0" borderId="63" xfId="0" applyNumberFormat="1" applyFont="1" applyBorder="1" applyAlignment="1">
      <alignment horizontal="right"/>
    </xf>
    <xf numFmtId="3" fontId="12" fillId="0" borderId="57" xfId="0" applyNumberFormat="1" applyFont="1" applyBorder="1" applyAlignment="1">
      <alignment horizontal="right"/>
    </xf>
    <xf numFmtId="3" fontId="9" fillId="0" borderId="44" xfId="0" applyNumberFormat="1" applyFont="1" applyFill="1" applyBorder="1" applyAlignment="1">
      <alignment horizontal="right"/>
    </xf>
    <xf numFmtId="3" fontId="9" fillId="0" borderId="5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4" fontId="9" fillId="0" borderId="30" xfId="0" applyNumberFormat="1" applyFont="1" applyFill="1" applyBorder="1" applyAlignment="1">
      <alignment horizontal="right"/>
    </xf>
    <xf numFmtId="173" fontId="9" fillId="0" borderId="0" xfId="0" applyNumberFormat="1" applyFont="1" applyAlignment="1">
      <alignment/>
    </xf>
    <xf numFmtId="3" fontId="9" fillId="0" borderId="64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0" fontId="12" fillId="0" borderId="42" xfId="0" applyFont="1" applyFill="1" applyBorder="1" applyAlignment="1">
      <alignment horizontal="center"/>
    </xf>
    <xf numFmtId="8" fontId="9" fillId="0" borderId="65" xfId="0" applyNumberFormat="1" applyFont="1" applyBorder="1" applyAlignment="1">
      <alignment horizontal="right" vertical="center"/>
    </xf>
    <xf numFmtId="8" fontId="9" fillId="0" borderId="22" xfId="0" applyNumberFormat="1" applyFont="1" applyBorder="1" applyAlignment="1">
      <alignment horizontal="right" vertical="center"/>
    </xf>
    <xf numFmtId="8" fontId="9" fillId="0" borderId="23" xfId="0" applyNumberFormat="1" applyFont="1" applyBorder="1" applyAlignment="1">
      <alignment horizontal="right" vertical="center"/>
    </xf>
    <xf numFmtId="173" fontId="9" fillId="0" borderId="19" xfId="0" applyNumberFormat="1" applyFont="1" applyFill="1" applyBorder="1" applyAlignment="1">
      <alignment horizontal="center"/>
    </xf>
    <xf numFmtId="10" fontId="9" fillId="0" borderId="23" xfId="0" applyNumberFormat="1" applyFont="1" applyFill="1" applyBorder="1" applyAlignment="1">
      <alignment horizontal="center"/>
    </xf>
    <xf numFmtId="3" fontId="12" fillId="0" borderId="54" xfId="0" applyNumberFormat="1" applyFont="1" applyBorder="1" applyAlignment="1">
      <alignment horizontal="right"/>
    </xf>
    <xf numFmtId="3" fontId="12" fillId="0" borderId="66" xfId="0" applyNumberFormat="1" applyFont="1" applyBorder="1" applyAlignment="1">
      <alignment horizontal="right"/>
    </xf>
    <xf numFmtId="182" fontId="13" fillId="0" borderId="0" xfId="0" applyNumberFormat="1" applyFont="1" applyFill="1" applyBorder="1" applyAlignment="1">
      <alignment horizontal="center"/>
    </xf>
    <xf numFmtId="183" fontId="9" fillId="0" borderId="43" xfId="0" applyNumberFormat="1" applyFont="1" applyFill="1" applyBorder="1" applyAlignment="1">
      <alignment horizontal="center"/>
    </xf>
    <xf numFmtId="183" fontId="9" fillId="0" borderId="47" xfId="0" applyNumberFormat="1" applyFont="1" applyFill="1" applyBorder="1" applyAlignment="1">
      <alignment horizontal="center"/>
    </xf>
    <xf numFmtId="183" fontId="9" fillId="0" borderId="49" xfId="0" applyNumberFormat="1" applyFont="1" applyFill="1" applyBorder="1" applyAlignment="1">
      <alignment horizontal="center"/>
    </xf>
    <xf numFmtId="184" fontId="9" fillId="0" borderId="45" xfId="0" applyNumberFormat="1" applyFont="1" applyFill="1" applyBorder="1" applyAlignment="1">
      <alignment horizontal="right"/>
    </xf>
    <xf numFmtId="184" fontId="9" fillId="0" borderId="48" xfId="0" applyNumberFormat="1" applyFont="1" applyFill="1" applyBorder="1" applyAlignment="1">
      <alignment horizontal="right"/>
    </xf>
    <xf numFmtId="184" fontId="9" fillId="0" borderId="51" xfId="0" applyNumberFormat="1" applyFont="1" applyFill="1" applyBorder="1" applyAlignment="1">
      <alignment horizontal="right"/>
    </xf>
    <xf numFmtId="183" fontId="9" fillId="0" borderId="0" xfId="0" applyNumberFormat="1" applyFont="1" applyAlignment="1">
      <alignment/>
    </xf>
    <xf numFmtId="183" fontId="13" fillId="0" borderId="0" xfId="0" applyNumberFormat="1" applyFont="1" applyAlignment="1">
      <alignment/>
    </xf>
    <xf numFmtId="8" fontId="9" fillId="0" borderId="0" xfId="0" applyNumberFormat="1" applyFont="1" applyBorder="1" applyAlignment="1">
      <alignment horizontal="right" vertical="center"/>
    </xf>
    <xf numFmtId="172" fontId="9" fillId="0" borderId="0" xfId="0" applyNumberFormat="1" applyFont="1" applyBorder="1" applyAlignment="1">
      <alignment/>
    </xf>
    <xf numFmtId="0" fontId="17" fillId="0" borderId="67" xfId="0" applyFont="1" applyFill="1" applyBorder="1" applyAlignment="1">
      <alignment horizontal="center" vertical="top"/>
    </xf>
    <xf numFmtId="4" fontId="9" fillId="22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1" fillId="0" borderId="69" xfId="0" applyFont="1" applyFill="1" applyBorder="1" applyAlignment="1">
      <alignment/>
    </xf>
    <xf numFmtId="0" fontId="17" fillId="0" borderId="3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1" fillId="0" borderId="43" xfId="0" applyFont="1" applyFill="1" applyBorder="1" applyAlignment="1">
      <alignment/>
    </xf>
    <xf numFmtId="0" fontId="17" fillId="0" borderId="14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/>
    </xf>
    <xf numFmtId="0" fontId="11" fillId="0" borderId="33" xfId="0" applyFont="1" applyFill="1" applyBorder="1" applyAlignment="1">
      <alignment/>
    </xf>
    <xf numFmtId="0" fontId="17" fillId="0" borderId="3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11" fillId="0" borderId="71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72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12</xdr:col>
      <xdr:colOff>828675</xdr:colOff>
      <xdr:row>27</xdr:row>
      <xdr:rowOff>200025</xdr:rowOff>
    </xdr:to>
    <xdr:sp>
      <xdr:nvSpPr>
        <xdr:cNvPr id="1" name="Gerade Verbindung 2"/>
        <xdr:cNvSpPr>
          <a:spLocks/>
        </xdr:cNvSpPr>
      </xdr:nvSpPr>
      <xdr:spPr>
        <a:xfrm flipV="1">
          <a:off x="57150" y="85725"/>
          <a:ext cx="9086850" cy="56388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542925</xdr:colOff>
      <xdr:row>36</xdr:row>
      <xdr:rowOff>104775</xdr:rowOff>
    </xdr:from>
    <xdr:ext cx="76200" cy="142875"/>
    <xdr:sp fLocksText="0">
      <xdr:nvSpPr>
        <xdr:cNvPr id="1" name="Text Box 1"/>
        <xdr:cNvSpPr txBox="1">
          <a:spLocks noChangeArrowheads="1"/>
        </xdr:cNvSpPr>
      </xdr:nvSpPr>
      <xdr:spPr>
        <a:xfrm>
          <a:off x="2343150" y="736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2"/>
  <sheetViews>
    <sheetView tabSelected="1" zoomScalePageLayoutView="0" workbookViewId="0" topLeftCell="A7">
      <selection activeCell="L13" sqref="L13"/>
    </sheetView>
  </sheetViews>
  <sheetFormatPr defaultColWidth="11.421875" defaultRowHeight="12.75"/>
  <cols>
    <col min="1" max="1" width="11.421875" style="31" customWidth="1"/>
    <col min="2" max="2" width="8.421875" style="31" customWidth="1"/>
    <col min="3" max="3" width="19.57421875" style="31" customWidth="1"/>
    <col min="4" max="7" width="10.28125" style="31" customWidth="1"/>
    <col min="8" max="8" width="11.140625" style="31" customWidth="1"/>
    <col min="9" max="9" width="12.140625" style="31" customWidth="1"/>
    <col min="10" max="10" width="18.421875" style="31" customWidth="1"/>
    <col min="11" max="11" width="14.57421875" style="31" customWidth="1"/>
    <col min="12" max="12" width="15.140625" style="31" customWidth="1"/>
    <col min="13" max="13" width="13.8515625" style="31" customWidth="1"/>
    <col min="14" max="15" width="11.421875" style="31" customWidth="1"/>
    <col min="16" max="16" width="11.7109375" style="31" bestFit="1" customWidth="1"/>
    <col min="17" max="16384" width="11.421875" style="31" customWidth="1"/>
  </cols>
  <sheetData>
    <row r="1" spans="11:22" ht="15" customHeight="1">
      <c r="K1" s="54"/>
      <c r="Q1" s="32"/>
      <c r="S1" s="33"/>
      <c r="T1" s="33"/>
      <c r="U1" s="33"/>
      <c r="V1" s="33"/>
    </row>
    <row r="2" spans="12:22" ht="15" customHeight="1">
      <c r="L2" s="3"/>
      <c r="Q2" s="32"/>
      <c r="S2" s="33"/>
      <c r="T2" s="33"/>
      <c r="U2" s="33"/>
      <c r="V2" s="33"/>
    </row>
    <row r="3" spans="12:22" ht="15" customHeight="1">
      <c r="L3" s="3"/>
      <c r="Q3" s="32"/>
      <c r="S3" s="33"/>
      <c r="T3" s="33"/>
      <c r="U3" s="33"/>
      <c r="V3" s="33"/>
    </row>
    <row r="4" spans="2:22" ht="17.25" customHeight="1">
      <c r="B4" s="196" t="s">
        <v>85</v>
      </c>
      <c r="C4" s="197"/>
      <c r="D4" s="197"/>
      <c r="E4" s="197"/>
      <c r="F4" s="197"/>
      <c r="G4" s="197"/>
      <c r="H4" s="197"/>
      <c r="I4" s="197"/>
      <c r="J4" s="197"/>
      <c r="K4" s="34"/>
      <c r="L4" s="34"/>
      <c r="Q4" s="32"/>
      <c r="S4" s="33"/>
      <c r="T4" s="33"/>
      <c r="U4" s="33"/>
      <c r="V4" s="33"/>
    </row>
    <row r="5" spans="2:22" ht="13.5" customHeight="1">
      <c r="B5" s="52"/>
      <c r="C5" s="53"/>
      <c r="D5" s="53"/>
      <c r="E5" s="53"/>
      <c r="F5" s="53"/>
      <c r="G5" s="53"/>
      <c r="H5" s="53"/>
      <c r="I5" s="53"/>
      <c r="J5" s="53"/>
      <c r="K5" s="34"/>
      <c r="L5" s="34"/>
      <c r="Q5" s="32"/>
      <c r="S5" s="33"/>
      <c r="T5" s="33"/>
      <c r="U5" s="33"/>
      <c r="V5" s="33"/>
    </row>
    <row r="6" spans="2:22" ht="16.5" customHeight="1">
      <c r="B6" s="196" t="s">
        <v>36</v>
      </c>
      <c r="C6" s="197"/>
      <c r="D6" s="197"/>
      <c r="E6" s="197"/>
      <c r="F6" s="197"/>
      <c r="G6" s="197"/>
      <c r="H6" s="197"/>
      <c r="I6" s="197"/>
      <c r="J6" s="197"/>
      <c r="K6" s="34"/>
      <c r="L6" s="34"/>
      <c r="S6" s="33"/>
      <c r="T6" s="35"/>
      <c r="U6" s="33"/>
      <c r="V6" s="33"/>
    </row>
    <row r="7" spans="19:22" ht="15" customHeight="1" thickBot="1">
      <c r="S7" s="33"/>
      <c r="T7" s="35"/>
      <c r="U7" s="33"/>
      <c r="V7" s="33"/>
    </row>
    <row r="8" spans="2:22" ht="16.5">
      <c r="B8" s="202" t="s">
        <v>13</v>
      </c>
      <c r="C8" s="71"/>
      <c r="D8" s="72"/>
      <c r="E8" s="73"/>
      <c r="F8" s="73"/>
      <c r="G8" s="73"/>
      <c r="H8" s="198" t="s">
        <v>34</v>
      </c>
      <c r="I8" s="210" t="s">
        <v>2</v>
      </c>
      <c r="J8" s="213" t="s">
        <v>10</v>
      </c>
      <c r="K8" s="36"/>
      <c r="L8" s="36"/>
      <c r="M8" s="36"/>
      <c r="N8" s="36"/>
      <c r="S8" s="33"/>
      <c r="T8" s="35"/>
      <c r="U8" s="37"/>
      <c r="V8" s="33"/>
    </row>
    <row r="9" spans="2:22" ht="16.5">
      <c r="B9" s="203"/>
      <c r="C9" s="74"/>
      <c r="D9" s="205" t="s">
        <v>3</v>
      </c>
      <c r="E9" s="206"/>
      <c r="F9" s="206"/>
      <c r="G9" s="207"/>
      <c r="H9" s="199"/>
      <c r="I9" s="211"/>
      <c r="J9" s="214"/>
      <c r="K9" s="38"/>
      <c r="L9" s="38"/>
      <c r="M9" s="38"/>
      <c r="N9" s="38"/>
      <c r="S9" s="33"/>
      <c r="T9" s="35"/>
      <c r="U9" s="35"/>
      <c r="V9" s="35"/>
    </row>
    <row r="10" spans="2:22" ht="16.5">
      <c r="B10" s="203"/>
      <c r="C10" s="200" t="s">
        <v>0</v>
      </c>
      <c r="D10" s="208" t="s">
        <v>32</v>
      </c>
      <c r="E10" s="209"/>
      <c r="F10" s="209"/>
      <c r="G10" s="209"/>
      <c r="H10" s="199"/>
      <c r="I10" s="211"/>
      <c r="J10" s="214"/>
      <c r="K10" s="38"/>
      <c r="L10" s="38"/>
      <c r="M10" s="38"/>
      <c r="N10" s="38"/>
      <c r="S10" s="33"/>
      <c r="T10" s="35"/>
      <c r="U10" s="33"/>
      <c r="V10" s="33"/>
    </row>
    <row r="11" spans="2:22" ht="21.75" customHeight="1" thickBot="1">
      <c r="B11" s="204"/>
      <c r="C11" s="201"/>
      <c r="D11" s="77">
        <v>2011</v>
      </c>
      <c r="E11" s="78">
        <v>2012</v>
      </c>
      <c r="F11" s="78">
        <v>2013</v>
      </c>
      <c r="G11" s="79" t="s">
        <v>1</v>
      </c>
      <c r="H11" s="80" t="s">
        <v>35</v>
      </c>
      <c r="I11" s="212"/>
      <c r="J11" s="81" t="s">
        <v>33</v>
      </c>
      <c r="K11" s="38"/>
      <c r="L11" s="38"/>
      <c r="M11" s="38"/>
      <c r="N11" s="38"/>
      <c r="S11" s="33"/>
      <c r="T11" s="35"/>
      <c r="U11" s="33"/>
      <c r="V11" s="33"/>
    </row>
    <row r="12" spans="2:22" ht="16.5" customHeight="1">
      <c r="B12" s="23">
        <v>1</v>
      </c>
      <c r="C12" s="55" t="s">
        <v>14</v>
      </c>
      <c r="D12" s="56">
        <v>3</v>
      </c>
      <c r="E12" s="56">
        <v>3</v>
      </c>
      <c r="F12" s="56">
        <v>4</v>
      </c>
      <c r="G12" s="57">
        <f>SUM(D12:F12)</f>
        <v>10</v>
      </c>
      <c r="H12" s="58">
        <f>0+AVERAGE(D12:F12)</f>
        <v>3.3333333333333335</v>
      </c>
      <c r="I12" s="59">
        <f>ROUND(H12/$H$30,4)</f>
        <v>0.0027</v>
      </c>
      <c r="J12" s="60">
        <f>$L$12*I12</f>
        <v>208.71</v>
      </c>
      <c r="K12" s="182"/>
      <c r="L12" s="194">
        <v>77300</v>
      </c>
      <c r="M12" s="39"/>
      <c r="N12" s="39"/>
      <c r="S12" s="37"/>
      <c r="T12" s="37"/>
      <c r="U12" s="37"/>
      <c r="V12" s="37"/>
    </row>
    <row r="13" spans="2:22" ht="15.75" customHeight="1">
      <c r="B13" s="27">
        <v>2</v>
      </c>
      <c r="C13" s="61" t="s">
        <v>15</v>
      </c>
      <c r="D13" s="56">
        <v>65</v>
      </c>
      <c r="E13" s="56">
        <v>63</v>
      </c>
      <c r="F13" s="56">
        <v>68</v>
      </c>
      <c r="G13" s="57">
        <f aca="true" t="shared" si="0" ref="G13:G29">SUM(D13:F13)</f>
        <v>196</v>
      </c>
      <c r="H13" s="58">
        <f>0+AVERAGE(D13:F13)</f>
        <v>65.33333333333333</v>
      </c>
      <c r="I13" s="62">
        <f>ROUND(H13/$H$30,4)</f>
        <v>0.0529</v>
      </c>
      <c r="J13" s="60">
        <f aca="true" t="shared" si="1" ref="J13:J25">$L$12*I13</f>
        <v>4089.17</v>
      </c>
      <c r="K13" s="182"/>
      <c r="L13" s="40"/>
      <c r="M13" s="39"/>
      <c r="N13" s="39"/>
      <c r="S13" s="37"/>
      <c r="T13" s="37"/>
      <c r="U13" s="37"/>
      <c r="V13" s="37"/>
    </row>
    <row r="14" spans="2:22" ht="15.75" customHeight="1">
      <c r="B14" s="27">
        <v>3</v>
      </c>
      <c r="C14" s="61" t="s">
        <v>16</v>
      </c>
      <c r="D14" s="56">
        <v>12</v>
      </c>
      <c r="E14" s="56">
        <v>8</v>
      </c>
      <c r="F14" s="56">
        <v>10</v>
      </c>
      <c r="G14" s="57">
        <f t="shared" si="0"/>
        <v>30</v>
      </c>
      <c r="H14" s="58">
        <f aca="true" t="shared" si="2" ref="H14:H29">0+AVERAGE(D14:F14)</f>
        <v>10</v>
      </c>
      <c r="I14" s="62">
        <f aca="true" t="shared" si="3" ref="I14:I25">ROUND(H14/$H$30,4)</f>
        <v>0.0081</v>
      </c>
      <c r="J14" s="60">
        <f t="shared" si="1"/>
        <v>626.13</v>
      </c>
      <c r="K14" s="182"/>
      <c r="L14" s="40"/>
      <c r="M14" s="36"/>
      <c r="N14" s="39"/>
      <c r="O14" s="41"/>
      <c r="P14" s="41"/>
      <c r="Q14" s="41"/>
      <c r="R14" s="41"/>
      <c r="S14" s="37"/>
      <c r="T14" s="37"/>
      <c r="U14" s="37"/>
      <c r="V14" s="37"/>
    </row>
    <row r="15" spans="2:22" ht="15.75" customHeight="1">
      <c r="B15" s="27">
        <v>4</v>
      </c>
      <c r="C15" s="61" t="s">
        <v>17</v>
      </c>
      <c r="D15" s="56">
        <v>19</v>
      </c>
      <c r="E15" s="56">
        <v>18</v>
      </c>
      <c r="F15" s="56">
        <v>20</v>
      </c>
      <c r="G15" s="57">
        <f t="shared" si="0"/>
        <v>57</v>
      </c>
      <c r="H15" s="58">
        <f t="shared" si="2"/>
        <v>19</v>
      </c>
      <c r="I15" s="62">
        <f t="shared" si="3"/>
        <v>0.0154</v>
      </c>
      <c r="J15" s="60">
        <f t="shared" si="1"/>
        <v>1190.42</v>
      </c>
      <c r="K15" s="182"/>
      <c r="L15" s="40"/>
      <c r="M15" s="39"/>
      <c r="N15" s="39"/>
      <c r="S15" s="37"/>
      <c r="T15" s="37"/>
      <c r="U15" s="37"/>
      <c r="V15" s="37"/>
    </row>
    <row r="16" spans="2:22" ht="15.75" customHeight="1">
      <c r="B16" s="27">
        <v>5</v>
      </c>
      <c r="C16" s="61" t="s">
        <v>18</v>
      </c>
      <c r="D16" s="56">
        <v>3</v>
      </c>
      <c r="E16" s="56">
        <v>2</v>
      </c>
      <c r="F16" s="56">
        <v>4</v>
      </c>
      <c r="G16" s="57">
        <f t="shared" si="0"/>
        <v>9</v>
      </c>
      <c r="H16" s="58">
        <f t="shared" si="2"/>
        <v>3</v>
      </c>
      <c r="I16" s="62">
        <f t="shared" si="3"/>
        <v>0.0024</v>
      </c>
      <c r="J16" s="60">
        <f t="shared" si="1"/>
        <v>185.51999999999998</v>
      </c>
      <c r="K16" s="182"/>
      <c r="L16" s="40"/>
      <c r="M16" s="39"/>
      <c r="N16" s="39"/>
      <c r="S16" s="37"/>
      <c r="T16" s="37"/>
      <c r="U16" s="37"/>
      <c r="V16" s="37"/>
    </row>
    <row r="17" spans="2:22" ht="15.75" customHeight="1">
      <c r="B17" s="27">
        <v>6</v>
      </c>
      <c r="C17" s="61" t="s">
        <v>19</v>
      </c>
      <c r="D17" s="56">
        <v>3</v>
      </c>
      <c r="E17" s="103">
        <v>3</v>
      </c>
      <c r="F17" s="103">
        <v>5</v>
      </c>
      <c r="G17" s="57">
        <f t="shared" si="0"/>
        <v>11</v>
      </c>
      <c r="H17" s="58">
        <f t="shared" si="2"/>
        <v>3.6666666666666665</v>
      </c>
      <c r="I17" s="62">
        <f>ROUND(H17/$H$30,4)</f>
        <v>0.003</v>
      </c>
      <c r="J17" s="60">
        <f t="shared" si="1"/>
        <v>231.9</v>
      </c>
      <c r="K17" s="182"/>
      <c r="L17" s="40"/>
      <c r="M17" s="36"/>
      <c r="S17" s="37"/>
      <c r="T17" s="42"/>
      <c r="U17" s="42"/>
      <c r="V17" s="37"/>
    </row>
    <row r="18" spans="2:22" ht="15.75" customHeight="1">
      <c r="B18" s="27">
        <v>7</v>
      </c>
      <c r="C18" s="61" t="s">
        <v>20</v>
      </c>
      <c r="D18" s="56">
        <v>4</v>
      </c>
      <c r="E18" s="56">
        <v>5</v>
      </c>
      <c r="F18" s="56">
        <v>4</v>
      </c>
      <c r="G18" s="57">
        <f t="shared" si="0"/>
        <v>13</v>
      </c>
      <c r="H18" s="58">
        <f t="shared" si="2"/>
        <v>4.333333333333333</v>
      </c>
      <c r="I18" s="62">
        <f t="shared" si="3"/>
        <v>0.0035</v>
      </c>
      <c r="J18" s="60">
        <f t="shared" si="1"/>
        <v>270.55</v>
      </c>
      <c r="K18" s="182"/>
      <c r="L18" s="40"/>
      <c r="M18" s="36"/>
      <c r="S18" s="37"/>
      <c r="T18" s="37"/>
      <c r="U18" s="37"/>
      <c r="V18" s="37"/>
    </row>
    <row r="19" spans="2:22" ht="15.75" customHeight="1">
      <c r="B19" s="27">
        <v>8</v>
      </c>
      <c r="C19" s="61" t="s">
        <v>21</v>
      </c>
      <c r="D19" s="56">
        <v>3</v>
      </c>
      <c r="E19" s="56">
        <v>6</v>
      </c>
      <c r="F19" s="56">
        <v>6</v>
      </c>
      <c r="G19" s="57">
        <f t="shared" si="0"/>
        <v>15</v>
      </c>
      <c r="H19" s="58">
        <f t="shared" si="2"/>
        <v>5</v>
      </c>
      <c r="I19" s="62">
        <f t="shared" si="3"/>
        <v>0.0041</v>
      </c>
      <c r="J19" s="60">
        <f t="shared" si="1"/>
        <v>316.93</v>
      </c>
      <c r="K19" s="182"/>
      <c r="L19" s="40"/>
      <c r="M19" s="43"/>
      <c r="N19" s="44"/>
      <c r="S19" s="37"/>
      <c r="T19" s="45"/>
      <c r="U19" s="46"/>
      <c r="V19" s="46"/>
    </row>
    <row r="20" spans="2:22" ht="15.75" customHeight="1">
      <c r="B20" s="27">
        <v>9</v>
      </c>
      <c r="C20" s="61" t="s">
        <v>22</v>
      </c>
      <c r="D20" s="56">
        <v>17</v>
      </c>
      <c r="E20" s="56">
        <v>17</v>
      </c>
      <c r="F20" s="56">
        <v>19</v>
      </c>
      <c r="G20" s="57">
        <f t="shared" si="0"/>
        <v>53</v>
      </c>
      <c r="H20" s="58">
        <f t="shared" si="2"/>
        <v>17.666666666666668</v>
      </c>
      <c r="I20" s="62">
        <f t="shared" si="3"/>
        <v>0.0143</v>
      </c>
      <c r="J20" s="60">
        <f t="shared" si="1"/>
        <v>1105.39</v>
      </c>
      <c r="K20" s="182"/>
      <c r="L20" s="40"/>
      <c r="M20" s="47"/>
      <c r="N20" s="48"/>
      <c r="S20" s="37"/>
      <c r="T20" s="45"/>
      <c r="U20" s="45"/>
      <c r="V20" s="45"/>
    </row>
    <row r="21" spans="2:22" ht="15.75" customHeight="1">
      <c r="B21" s="27">
        <v>10</v>
      </c>
      <c r="C21" s="61" t="s">
        <v>23</v>
      </c>
      <c r="D21" s="56">
        <v>7</v>
      </c>
      <c r="E21" s="56">
        <v>7</v>
      </c>
      <c r="F21" s="56">
        <v>6</v>
      </c>
      <c r="G21" s="57">
        <f t="shared" si="0"/>
        <v>20</v>
      </c>
      <c r="H21" s="58">
        <f>0+AVERAGE(D21:F21)</f>
        <v>6.666666666666667</v>
      </c>
      <c r="I21" s="62">
        <f>ROUND(H21/$H$30,4)</f>
        <v>0.0054</v>
      </c>
      <c r="J21" s="60">
        <f t="shared" si="1"/>
        <v>417.42</v>
      </c>
      <c r="K21" s="182"/>
      <c r="L21" s="40"/>
      <c r="M21" s="47"/>
      <c r="N21" s="48"/>
      <c r="S21" s="37"/>
      <c r="T21" s="45"/>
      <c r="U21" s="37"/>
      <c r="V21" s="33"/>
    </row>
    <row r="22" spans="2:22" ht="15.75" customHeight="1">
      <c r="B22" s="27">
        <v>11</v>
      </c>
      <c r="C22" s="61" t="s">
        <v>24</v>
      </c>
      <c r="D22" s="56">
        <v>6</v>
      </c>
      <c r="E22" s="56">
        <v>5</v>
      </c>
      <c r="F22" s="56">
        <v>5</v>
      </c>
      <c r="G22" s="57">
        <f t="shared" si="0"/>
        <v>16</v>
      </c>
      <c r="H22" s="58">
        <f t="shared" si="2"/>
        <v>5.333333333333333</v>
      </c>
      <c r="I22" s="62">
        <f t="shared" si="3"/>
        <v>0.0043</v>
      </c>
      <c r="J22" s="60">
        <f t="shared" si="1"/>
        <v>332.39</v>
      </c>
      <c r="K22" s="182"/>
      <c r="L22" s="40"/>
      <c r="M22" s="47"/>
      <c r="N22" s="48"/>
      <c r="S22" s="37"/>
      <c r="T22" s="45"/>
      <c r="U22" s="45"/>
      <c r="V22" s="45"/>
    </row>
    <row r="23" spans="2:22" ht="15.75" customHeight="1">
      <c r="B23" s="27">
        <v>12</v>
      </c>
      <c r="C23" s="61" t="s">
        <v>25</v>
      </c>
      <c r="D23" s="56">
        <v>10</v>
      </c>
      <c r="E23" s="56">
        <v>10</v>
      </c>
      <c r="F23" s="56">
        <v>9</v>
      </c>
      <c r="G23" s="57">
        <f t="shared" si="0"/>
        <v>29</v>
      </c>
      <c r="H23" s="58">
        <f t="shared" si="2"/>
        <v>9.666666666666666</v>
      </c>
      <c r="I23" s="62">
        <f t="shared" si="3"/>
        <v>0.0078</v>
      </c>
      <c r="J23" s="60">
        <f t="shared" si="1"/>
        <v>602.9399999999999</v>
      </c>
      <c r="K23" s="182"/>
      <c r="L23" s="40"/>
      <c r="M23" s="47"/>
      <c r="N23" s="48"/>
      <c r="S23" s="37"/>
      <c r="T23" s="37"/>
      <c r="U23" s="37"/>
      <c r="V23" s="37"/>
    </row>
    <row r="24" spans="2:22" ht="15.75" customHeight="1">
      <c r="B24" s="27">
        <v>13</v>
      </c>
      <c r="C24" s="61" t="s">
        <v>26</v>
      </c>
      <c r="D24" s="56">
        <v>29</v>
      </c>
      <c r="E24" s="56">
        <v>36</v>
      </c>
      <c r="F24" s="56">
        <v>32</v>
      </c>
      <c r="G24" s="57">
        <f t="shared" si="0"/>
        <v>97</v>
      </c>
      <c r="H24" s="58">
        <f t="shared" si="2"/>
        <v>32.333333333333336</v>
      </c>
      <c r="I24" s="62">
        <f t="shared" si="3"/>
        <v>0.0262</v>
      </c>
      <c r="J24" s="60">
        <f t="shared" si="1"/>
        <v>2025.26</v>
      </c>
      <c r="K24" s="182"/>
      <c r="L24" s="40"/>
      <c r="M24" s="49"/>
      <c r="N24" s="48"/>
      <c r="S24" s="37"/>
      <c r="T24" s="37"/>
      <c r="U24" s="37"/>
      <c r="V24" s="37"/>
    </row>
    <row r="25" spans="2:22" ht="15.75" customHeight="1">
      <c r="B25" s="27">
        <v>14</v>
      </c>
      <c r="C25" s="61" t="s">
        <v>27</v>
      </c>
      <c r="D25" s="56">
        <v>17</v>
      </c>
      <c r="E25" s="56">
        <v>15</v>
      </c>
      <c r="F25" s="56">
        <v>14</v>
      </c>
      <c r="G25" s="57">
        <f t="shared" si="0"/>
        <v>46</v>
      </c>
      <c r="H25" s="58">
        <f>0+AVERAGE(D25:F25)</f>
        <v>15.333333333333334</v>
      </c>
      <c r="I25" s="62">
        <f t="shared" si="3"/>
        <v>0.0124</v>
      </c>
      <c r="J25" s="60">
        <f t="shared" si="1"/>
        <v>958.52</v>
      </c>
      <c r="K25" s="182"/>
      <c r="L25" s="40"/>
      <c r="M25" s="49"/>
      <c r="S25" s="37"/>
      <c r="T25" s="37"/>
      <c r="U25" s="37"/>
      <c r="V25" s="37"/>
    </row>
    <row r="26" spans="2:22" ht="15.75" customHeight="1">
      <c r="B26" s="27">
        <v>15</v>
      </c>
      <c r="C26" s="61" t="s">
        <v>28</v>
      </c>
      <c r="D26" s="56">
        <v>896</v>
      </c>
      <c r="E26" s="56">
        <v>933</v>
      </c>
      <c r="F26" s="56">
        <v>946</v>
      </c>
      <c r="G26" s="57">
        <f t="shared" si="0"/>
        <v>2775</v>
      </c>
      <c r="H26" s="58">
        <f t="shared" si="2"/>
        <v>925</v>
      </c>
      <c r="I26" s="62">
        <f>ROUND(H26/$H$30,4)+0.01%</f>
        <v>0.7494999999999999</v>
      </c>
      <c r="J26" s="60">
        <f>$L$12*I26</f>
        <v>57936.35</v>
      </c>
      <c r="K26" s="182"/>
      <c r="L26" s="40"/>
      <c r="M26" s="39"/>
      <c r="N26" s="39"/>
      <c r="S26" s="37"/>
      <c r="T26" s="37"/>
      <c r="U26" s="37"/>
      <c r="V26" s="37"/>
    </row>
    <row r="27" spans="2:14" ht="15.75" customHeight="1">
      <c r="B27" s="27">
        <v>16</v>
      </c>
      <c r="C27" s="61" t="s">
        <v>29</v>
      </c>
      <c r="D27" s="56">
        <v>2</v>
      </c>
      <c r="E27" s="56">
        <v>1</v>
      </c>
      <c r="F27" s="56">
        <v>0</v>
      </c>
      <c r="G27" s="57">
        <f t="shared" si="0"/>
        <v>3</v>
      </c>
      <c r="H27" s="58">
        <f t="shared" si="2"/>
        <v>1</v>
      </c>
      <c r="I27" s="62">
        <f>ROUND(H27/$H$30,4)</f>
        <v>0.0008</v>
      </c>
      <c r="J27" s="60">
        <f>$L$12*I27</f>
        <v>61.84</v>
      </c>
      <c r="K27" s="182"/>
      <c r="L27" s="40"/>
      <c r="M27" s="39"/>
      <c r="N27" s="39"/>
    </row>
    <row r="28" spans="2:14" ht="15.75" customHeight="1">
      <c r="B28" s="27">
        <v>17</v>
      </c>
      <c r="C28" s="61" t="s">
        <v>30</v>
      </c>
      <c r="D28" s="63">
        <v>32</v>
      </c>
      <c r="E28" s="63">
        <v>39</v>
      </c>
      <c r="F28" s="63">
        <v>36</v>
      </c>
      <c r="G28" s="57">
        <f t="shared" si="0"/>
        <v>107</v>
      </c>
      <c r="H28" s="58">
        <f t="shared" si="2"/>
        <v>35.666666666666664</v>
      </c>
      <c r="I28" s="62">
        <f>ROUND(H28/$H$30,4)</f>
        <v>0.0289</v>
      </c>
      <c r="J28" s="64">
        <f>$L$12*I28</f>
        <v>2233.97</v>
      </c>
      <c r="K28" s="182"/>
      <c r="L28" s="40"/>
      <c r="M28" s="39"/>
      <c r="N28" s="39"/>
    </row>
    <row r="29" spans="2:14" ht="17.25" customHeight="1" thickBot="1">
      <c r="B29" s="65">
        <v>18</v>
      </c>
      <c r="C29" s="66" t="s">
        <v>31</v>
      </c>
      <c r="D29" s="67">
        <v>70</v>
      </c>
      <c r="E29" s="67">
        <v>71</v>
      </c>
      <c r="F29" s="67">
        <v>75</v>
      </c>
      <c r="G29" s="163">
        <f t="shared" si="0"/>
        <v>216</v>
      </c>
      <c r="H29" s="68">
        <f t="shared" si="2"/>
        <v>72</v>
      </c>
      <c r="I29" s="69">
        <f>ROUND(H29/$H$30,4)</f>
        <v>0.0583</v>
      </c>
      <c r="J29" s="70">
        <f>$L$12*I29</f>
        <v>4506.59</v>
      </c>
      <c r="K29" s="182"/>
      <c r="L29" s="40"/>
      <c r="M29" s="39"/>
      <c r="N29" s="39"/>
    </row>
    <row r="30" spans="2:14" ht="20.25" customHeight="1" thickBot="1">
      <c r="B30" s="1"/>
      <c r="C30" s="82" t="s">
        <v>4</v>
      </c>
      <c r="D30" s="181">
        <f aca="true" t="shared" si="4" ref="D30:J30">SUM(D12:D29)</f>
        <v>1198</v>
      </c>
      <c r="E30" s="180">
        <f t="shared" si="4"/>
        <v>1242</v>
      </c>
      <c r="F30" s="83">
        <f t="shared" si="4"/>
        <v>1263</v>
      </c>
      <c r="G30" s="164">
        <f t="shared" si="4"/>
        <v>3703</v>
      </c>
      <c r="H30" s="84">
        <f t="shared" si="4"/>
        <v>1234.3333333333335</v>
      </c>
      <c r="I30" s="85">
        <f t="shared" si="4"/>
        <v>1</v>
      </c>
      <c r="J30" s="86">
        <f t="shared" si="4"/>
        <v>77300</v>
      </c>
      <c r="K30" s="182"/>
      <c r="L30" s="50"/>
      <c r="M30" s="39"/>
      <c r="N30" s="39"/>
    </row>
    <row r="31" ht="15.75" thickTop="1"/>
    <row r="32" spans="4:13" ht="15">
      <c r="D32" s="44"/>
      <c r="L32" s="51"/>
      <c r="M32" s="51"/>
    </row>
  </sheetData>
  <sheetProtection/>
  <mergeCells count="9">
    <mergeCell ref="B6:J6"/>
    <mergeCell ref="H8:H10"/>
    <mergeCell ref="B4:J4"/>
    <mergeCell ref="C10:C11"/>
    <mergeCell ref="B8:B11"/>
    <mergeCell ref="D9:G9"/>
    <mergeCell ref="D10:G10"/>
    <mergeCell ref="I8:I11"/>
    <mergeCell ref="J8:J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O1" sqref="O1"/>
    </sheetView>
  </sheetViews>
  <sheetFormatPr defaultColWidth="11.421875" defaultRowHeight="12.75"/>
  <cols>
    <col min="1" max="1" width="7.7109375" style="31" customWidth="1"/>
    <col min="2" max="2" width="13.28125" style="31" customWidth="1"/>
    <col min="3" max="3" width="6.140625" style="31" customWidth="1"/>
    <col min="4" max="5" width="6.00390625" style="31" customWidth="1"/>
    <col min="6" max="6" width="7.421875" style="31" bestFit="1" customWidth="1"/>
    <col min="7" max="7" width="9.57421875" style="31" customWidth="1"/>
    <col min="8" max="8" width="10.57421875" style="31" bestFit="1" customWidth="1"/>
    <col min="9" max="9" width="14.8515625" style="31" customWidth="1"/>
    <col min="10" max="10" width="8.8515625" style="31" hidden="1" customWidth="1"/>
    <col min="11" max="11" width="18.28125" style="31" customWidth="1"/>
    <col min="12" max="12" width="11.421875" style="31" customWidth="1"/>
    <col min="13" max="13" width="14.00390625" style="31" customWidth="1"/>
    <col min="14" max="14" width="5.57421875" style="31" hidden="1" customWidth="1"/>
    <col min="15" max="15" width="13.57421875" style="31" customWidth="1"/>
    <col min="16" max="16" width="7.8515625" style="31" customWidth="1"/>
    <col min="17" max="17" width="14.8515625" style="31" customWidth="1"/>
    <col min="18" max="18" width="11.7109375" style="31" bestFit="1" customWidth="1"/>
    <col min="19" max="19" width="13.28125" style="31" bestFit="1" customWidth="1"/>
    <col min="20" max="16384" width="11.421875" style="31" customWidth="1"/>
  </cols>
  <sheetData>
    <row r="1" ht="16.5" customHeight="1">
      <c r="O1" s="54" t="s">
        <v>90</v>
      </c>
    </row>
    <row r="2" ht="16.5" customHeight="1">
      <c r="O2" s="96"/>
    </row>
    <row r="3" spans="1:15" ht="16.5" customHeight="1">
      <c r="A3" s="196" t="s">
        <v>86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3.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3"/>
      <c r="L4" s="3"/>
      <c r="M4" s="3"/>
      <c r="N4" s="3"/>
      <c r="O4" s="14"/>
    </row>
    <row r="5" spans="1:20" ht="15.75" customHeight="1">
      <c r="A5" s="224" t="s">
        <v>61</v>
      </c>
      <c r="B5" s="225"/>
      <c r="C5" s="225"/>
      <c r="D5" s="225"/>
      <c r="E5" s="225"/>
      <c r="F5" s="225"/>
      <c r="G5" s="225"/>
      <c r="H5" s="225"/>
      <c r="I5" s="225"/>
      <c r="J5" s="225"/>
      <c r="K5" s="226"/>
      <c r="L5" s="226"/>
      <c r="M5" s="226"/>
      <c r="N5" s="226"/>
      <c r="O5" s="226"/>
      <c r="S5" s="37"/>
      <c r="T5" s="37"/>
    </row>
    <row r="6" spans="1:20" ht="18" customHeight="1" thickBo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S6" s="37"/>
      <c r="T6" s="37"/>
    </row>
    <row r="7" spans="1:20" ht="18" customHeight="1">
      <c r="A7" s="202" t="s">
        <v>13</v>
      </c>
      <c r="B7" s="168"/>
      <c r="C7" s="215" t="s">
        <v>3</v>
      </c>
      <c r="D7" s="215"/>
      <c r="E7" s="215"/>
      <c r="F7" s="216"/>
      <c r="G7" s="219" t="s">
        <v>34</v>
      </c>
      <c r="H7" s="210" t="s">
        <v>2</v>
      </c>
      <c r="I7" s="89" t="s">
        <v>5</v>
      </c>
      <c r="J7" s="89"/>
      <c r="K7" s="90"/>
      <c r="L7" s="202" t="s">
        <v>2</v>
      </c>
      <c r="M7" s="90" t="s">
        <v>7</v>
      </c>
      <c r="N7" s="90"/>
      <c r="O7" s="213" t="s">
        <v>8</v>
      </c>
      <c r="S7" s="191"/>
      <c r="T7" s="37"/>
    </row>
    <row r="8" spans="1:20" ht="18" customHeight="1">
      <c r="A8" s="200"/>
      <c r="B8" s="200" t="s">
        <v>0</v>
      </c>
      <c r="C8" s="217" t="s">
        <v>37</v>
      </c>
      <c r="D8" s="217"/>
      <c r="E8" s="217"/>
      <c r="F8" s="218"/>
      <c r="G8" s="220"/>
      <c r="H8" s="222"/>
      <c r="I8" s="89" t="s">
        <v>10</v>
      </c>
      <c r="J8" s="89"/>
      <c r="K8" s="90" t="s">
        <v>6</v>
      </c>
      <c r="L8" s="203"/>
      <c r="M8" s="90" t="s">
        <v>10</v>
      </c>
      <c r="N8" s="90"/>
      <c r="O8" s="221"/>
      <c r="S8" s="191"/>
      <c r="T8" s="37"/>
    </row>
    <row r="9" spans="1:20" ht="21" customHeight="1" thickBot="1">
      <c r="A9" s="201"/>
      <c r="B9" s="201"/>
      <c r="C9" s="131">
        <v>2011</v>
      </c>
      <c r="D9" s="132">
        <v>2012</v>
      </c>
      <c r="E9" s="132">
        <v>2013</v>
      </c>
      <c r="F9" s="167" t="s">
        <v>1</v>
      </c>
      <c r="G9" s="91" t="s">
        <v>35</v>
      </c>
      <c r="H9" s="223"/>
      <c r="I9" s="77" t="s">
        <v>11</v>
      </c>
      <c r="J9" s="77"/>
      <c r="K9" s="92"/>
      <c r="L9" s="204"/>
      <c r="M9" s="92" t="s">
        <v>6</v>
      </c>
      <c r="N9" s="154"/>
      <c r="O9" s="93" t="s">
        <v>9</v>
      </c>
      <c r="Q9" s="50">
        <v>652500</v>
      </c>
      <c r="S9" s="191"/>
      <c r="T9" s="37"/>
    </row>
    <row r="10" spans="1:20" ht="16.5" customHeight="1">
      <c r="A10" s="23">
        <v>1</v>
      </c>
      <c r="B10" s="55" t="s">
        <v>38</v>
      </c>
      <c r="C10" s="102">
        <f>'Umlage Schullast VwH'!D12</f>
        <v>3</v>
      </c>
      <c r="D10" s="103">
        <f>'Umlage Schullast VwH'!E12</f>
        <v>3</v>
      </c>
      <c r="E10" s="103">
        <f>'Umlage Schullast VwH'!F12</f>
        <v>4</v>
      </c>
      <c r="F10" s="165">
        <f>SUM(C10:E10)</f>
        <v>10</v>
      </c>
      <c r="G10" s="104">
        <f>0+AVERAGE(C10:E10)</f>
        <v>3.3333333333333335</v>
      </c>
      <c r="H10" s="105">
        <f>ROUND(G10/$G$28,4)</f>
        <v>0.0027</v>
      </c>
      <c r="I10" s="106">
        <f>$Q$9*H10/2</f>
        <v>880.875</v>
      </c>
      <c r="J10" s="183"/>
      <c r="K10" s="60">
        <v>59518</v>
      </c>
      <c r="L10" s="107">
        <f aca="true" t="shared" si="0" ref="L10:L27">ROUND(K10/$K$28,4)</f>
        <v>0.0035</v>
      </c>
      <c r="M10" s="108">
        <f>$Q$9*L10/2</f>
        <v>1141.875</v>
      </c>
      <c r="N10" s="186"/>
      <c r="O10" s="109">
        <f>I10+M10+0.01</f>
        <v>2022.76</v>
      </c>
      <c r="Q10" s="189"/>
      <c r="S10" s="191"/>
      <c r="T10" s="37"/>
    </row>
    <row r="11" spans="1:20" ht="15.75" customHeight="1">
      <c r="A11" s="27">
        <v>2</v>
      </c>
      <c r="B11" s="61" t="s">
        <v>39</v>
      </c>
      <c r="C11" s="102">
        <f>'Umlage Schullast VwH'!D13</f>
        <v>65</v>
      </c>
      <c r="D11" s="103">
        <f>'Umlage Schullast VwH'!E13</f>
        <v>63</v>
      </c>
      <c r="E11" s="103">
        <f>'Umlage Schullast VwH'!F13</f>
        <v>68</v>
      </c>
      <c r="F11" s="165">
        <f aca="true" t="shared" si="1" ref="F11:F27">SUM(C11:E11)</f>
        <v>196</v>
      </c>
      <c r="G11" s="104">
        <f aca="true" t="shared" si="2" ref="G11:G27">0+AVERAGE(C11:E11)</f>
        <v>65.33333333333333</v>
      </c>
      <c r="H11" s="110">
        <f aca="true" t="shared" si="3" ref="H11:H23">ROUND(G11/$G$28,4)</f>
        <v>0.0529</v>
      </c>
      <c r="I11" s="111">
        <f>SUM($Q$9*H11/2)-0.005</f>
        <v>17258.62</v>
      </c>
      <c r="J11" s="183" t="s">
        <v>87</v>
      </c>
      <c r="K11" s="60">
        <v>752145</v>
      </c>
      <c r="L11" s="107">
        <f t="shared" si="0"/>
        <v>0.0446</v>
      </c>
      <c r="M11" s="112">
        <f aca="true" t="shared" si="4" ref="M11:M27">$Q$9*L11/2</f>
        <v>14550.75</v>
      </c>
      <c r="N11" s="187"/>
      <c r="O11" s="113">
        <f>I11+M11</f>
        <v>31809.37</v>
      </c>
      <c r="Q11" s="189"/>
      <c r="S11" s="191"/>
      <c r="T11" s="37"/>
    </row>
    <row r="12" spans="1:20" ht="15.75" customHeight="1">
      <c r="A12" s="27">
        <v>3</v>
      </c>
      <c r="B12" s="61" t="s">
        <v>40</v>
      </c>
      <c r="C12" s="102">
        <f>'Umlage Schullast VwH'!D14</f>
        <v>12</v>
      </c>
      <c r="D12" s="103">
        <f>'Umlage Schullast VwH'!E14</f>
        <v>8</v>
      </c>
      <c r="E12" s="103">
        <f>'Umlage Schullast VwH'!F14</f>
        <v>10</v>
      </c>
      <c r="F12" s="165">
        <f t="shared" si="1"/>
        <v>30</v>
      </c>
      <c r="G12" s="104">
        <f t="shared" si="2"/>
        <v>10</v>
      </c>
      <c r="H12" s="110">
        <f t="shared" si="3"/>
        <v>0.0081</v>
      </c>
      <c r="I12" s="111">
        <f aca="true" t="shared" si="5" ref="I12:I17">$Q$9*H12/2</f>
        <v>2642.625</v>
      </c>
      <c r="J12" s="183"/>
      <c r="K12" s="60">
        <v>201486</v>
      </c>
      <c r="L12" s="107">
        <f t="shared" si="0"/>
        <v>0.012</v>
      </c>
      <c r="M12" s="112">
        <f t="shared" si="4"/>
        <v>3915</v>
      </c>
      <c r="N12" s="187"/>
      <c r="O12" s="113">
        <f>I12+M12</f>
        <v>6557.625</v>
      </c>
      <c r="Q12" s="189"/>
      <c r="S12" s="191"/>
      <c r="T12" s="37"/>
    </row>
    <row r="13" spans="1:20" ht="15.75" customHeight="1">
      <c r="A13" s="27">
        <v>4</v>
      </c>
      <c r="B13" s="61" t="s">
        <v>41</v>
      </c>
      <c r="C13" s="102">
        <f>'Umlage Schullast VwH'!D15</f>
        <v>19</v>
      </c>
      <c r="D13" s="103">
        <f>'Umlage Schullast VwH'!E15</f>
        <v>18</v>
      </c>
      <c r="E13" s="103">
        <f>'Umlage Schullast VwH'!F15</f>
        <v>20</v>
      </c>
      <c r="F13" s="165">
        <f t="shared" si="1"/>
        <v>57</v>
      </c>
      <c r="G13" s="104">
        <f t="shared" si="2"/>
        <v>19</v>
      </c>
      <c r="H13" s="110">
        <f t="shared" si="3"/>
        <v>0.0154</v>
      </c>
      <c r="I13" s="111">
        <f t="shared" si="5"/>
        <v>5024.25</v>
      </c>
      <c r="J13" s="183"/>
      <c r="K13" s="60">
        <v>317007</v>
      </c>
      <c r="L13" s="107">
        <f t="shared" si="0"/>
        <v>0.0188</v>
      </c>
      <c r="M13" s="112">
        <f t="shared" si="4"/>
        <v>6133.5</v>
      </c>
      <c r="N13" s="187"/>
      <c r="O13" s="113">
        <f>I13+M13</f>
        <v>11157.75</v>
      </c>
      <c r="Q13" s="189"/>
      <c r="S13" s="191"/>
      <c r="T13" s="37"/>
    </row>
    <row r="14" spans="1:20" ht="15.75" customHeight="1">
      <c r="A14" s="27">
        <v>5</v>
      </c>
      <c r="B14" s="61" t="s">
        <v>42</v>
      </c>
      <c r="C14" s="102">
        <f>'Umlage Schullast VwH'!D16</f>
        <v>3</v>
      </c>
      <c r="D14" s="103">
        <f>'Umlage Schullast VwH'!E16</f>
        <v>2</v>
      </c>
      <c r="E14" s="103">
        <f>'Umlage Schullast VwH'!F16</f>
        <v>4</v>
      </c>
      <c r="F14" s="165">
        <f t="shared" si="1"/>
        <v>9</v>
      </c>
      <c r="G14" s="104">
        <f t="shared" si="2"/>
        <v>3</v>
      </c>
      <c r="H14" s="110">
        <f t="shared" si="3"/>
        <v>0.0024</v>
      </c>
      <c r="I14" s="111">
        <f t="shared" si="5"/>
        <v>782.9999999999999</v>
      </c>
      <c r="J14" s="183"/>
      <c r="K14" s="60">
        <v>40993</v>
      </c>
      <c r="L14" s="107">
        <f t="shared" si="0"/>
        <v>0.0024</v>
      </c>
      <c r="M14" s="112">
        <f t="shared" si="4"/>
        <v>782.9999999999999</v>
      </c>
      <c r="N14" s="187"/>
      <c r="O14" s="113">
        <f>I14+M14</f>
        <v>1565.9999999999998</v>
      </c>
      <c r="Q14" s="189"/>
      <c r="S14" s="191"/>
      <c r="T14" s="37"/>
    </row>
    <row r="15" spans="1:20" ht="15.75" customHeight="1">
      <c r="A15" s="27">
        <v>6</v>
      </c>
      <c r="B15" s="61" t="s">
        <v>43</v>
      </c>
      <c r="C15" s="102">
        <f>'Umlage Schullast VwH'!D17</f>
        <v>3</v>
      </c>
      <c r="D15" s="103">
        <f>'Umlage Schullast VwH'!E17</f>
        <v>3</v>
      </c>
      <c r="E15" s="103">
        <f>'Umlage Schullast VwH'!F17</f>
        <v>5</v>
      </c>
      <c r="F15" s="165">
        <f t="shared" si="1"/>
        <v>11</v>
      </c>
      <c r="G15" s="104">
        <f t="shared" si="2"/>
        <v>3.6666666666666665</v>
      </c>
      <c r="H15" s="110">
        <f t="shared" si="3"/>
        <v>0.003</v>
      </c>
      <c r="I15" s="111">
        <f t="shared" si="5"/>
        <v>978.75</v>
      </c>
      <c r="J15" s="183"/>
      <c r="K15" s="60">
        <v>101492</v>
      </c>
      <c r="L15" s="107">
        <f t="shared" si="0"/>
        <v>0.006</v>
      </c>
      <c r="M15" s="112">
        <f t="shared" si="4"/>
        <v>1957.5</v>
      </c>
      <c r="N15" s="187"/>
      <c r="O15" s="113">
        <f>I15+M15</f>
        <v>2936.25</v>
      </c>
      <c r="Q15" s="189"/>
      <c r="S15" s="191"/>
      <c r="T15" s="37"/>
    </row>
    <row r="16" spans="1:20" ht="15.75" customHeight="1">
      <c r="A16" s="27">
        <v>7</v>
      </c>
      <c r="B16" s="61" t="s">
        <v>44</v>
      </c>
      <c r="C16" s="102">
        <f>'Umlage Schullast VwH'!D18</f>
        <v>4</v>
      </c>
      <c r="D16" s="103">
        <f>'Umlage Schullast VwH'!E18</f>
        <v>5</v>
      </c>
      <c r="E16" s="103">
        <f>'Umlage Schullast VwH'!F18</f>
        <v>4</v>
      </c>
      <c r="F16" s="165">
        <f t="shared" si="1"/>
        <v>13</v>
      </c>
      <c r="G16" s="104">
        <f t="shared" si="2"/>
        <v>4.333333333333333</v>
      </c>
      <c r="H16" s="110">
        <f t="shared" si="3"/>
        <v>0.0035</v>
      </c>
      <c r="I16" s="111">
        <f t="shared" si="5"/>
        <v>1141.875</v>
      </c>
      <c r="J16" s="183"/>
      <c r="K16" s="60">
        <v>72540</v>
      </c>
      <c r="L16" s="107">
        <f t="shared" si="0"/>
        <v>0.0043</v>
      </c>
      <c r="M16" s="112">
        <f t="shared" si="4"/>
        <v>1402.875</v>
      </c>
      <c r="N16" s="187"/>
      <c r="O16" s="113">
        <f>I16+M16+0.01</f>
        <v>2544.76</v>
      </c>
      <c r="Q16" s="189"/>
      <c r="S16" s="191"/>
      <c r="T16" s="37"/>
    </row>
    <row r="17" spans="1:20" ht="15.75" customHeight="1">
      <c r="A17" s="27">
        <v>8</v>
      </c>
      <c r="B17" s="61" t="s">
        <v>45</v>
      </c>
      <c r="C17" s="102">
        <f>'Umlage Schullast VwH'!D19</f>
        <v>3</v>
      </c>
      <c r="D17" s="103">
        <f>'Umlage Schullast VwH'!E19</f>
        <v>6</v>
      </c>
      <c r="E17" s="103">
        <f>'Umlage Schullast VwH'!F19</f>
        <v>6</v>
      </c>
      <c r="F17" s="165">
        <f t="shared" si="1"/>
        <v>15</v>
      </c>
      <c r="G17" s="104">
        <f t="shared" si="2"/>
        <v>5</v>
      </c>
      <c r="H17" s="110">
        <f t="shared" si="3"/>
        <v>0.0041</v>
      </c>
      <c r="I17" s="111">
        <f t="shared" si="5"/>
        <v>1337.625</v>
      </c>
      <c r="J17" s="183"/>
      <c r="K17" s="178">
        <v>137026.36</v>
      </c>
      <c r="L17" s="107">
        <f t="shared" si="0"/>
        <v>0.0081</v>
      </c>
      <c r="M17" s="112">
        <f>$Q$9*L17/2-0.005</f>
        <v>2642.62</v>
      </c>
      <c r="N17" s="187" t="s">
        <v>87</v>
      </c>
      <c r="O17" s="113">
        <f>I17+M17</f>
        <v>3980.245</v>
      </c>
      <c r="P17" s="41"/>
      <c r="Q17" s="189"/>
      <c r="R17" s="41"/>
      <c r="S17" s="191"/>
      <c r="T17" s="37"/>
    </row>
    <row r="18" spans="1:20" ht="15.75" customHeight="1">
      <c r="A18" s="27">
        <v>9</v>
      </c>
      <c r="B18" s="61" t="s">
        <v>46</v>
      </c>
      <c r="C18" s="102">
        <f>'Umlage Schullast VwH'!D20</f>
        <v>17</v>
      </c>
      <c r="D18" s="103">
        <f>'Umlage Schullast VwH'!E20</f>
        <v>17</v>
      </c>
      <c r="E18" s="103">
        <f>'Umlage Schullast VwH'!F20</f>
        <v>19</v>
      </c>
      <c r="F18" s="165">
        <f t="shared" si="1"/>
        <v>53</v>
      </c>
      <c r="G18" s="104">
        <f t="shared" si="2"/>
        <v>17.666666666666668</v>
      </c>
      <c r="H18" s="110">
        <f t="shared" si="3"/>
        <v>0.0143</v>
      </c>
      <c r="I18" s="111">
        <f>$Q$9*H18/2-0.005</f>
        <v>4665.37</v>
      </c>
      <c r="J18" s="183" t="s">
        <v>87</v>
      </c>
      <c r="K18" s="60">
        <v>255793</v>
      </c>
      <c r="L18" s="107">
        <f t="shared" si="0"/>
        <v>0.0152</v>
      </c>
      <c r="M18" s="112">
        <f t="shared" si="4"/>
        <v>4959</v>
      </c>
      <c r="N18" s="187"/>
      <c r="O18" s="113">
        <f>I18+M18</f>
        <v>9624.369999999999</v>
      </c>
      <c r="P18" s="41"/>
      <c r="Q18" s="189"/>
      <c r="R18" s="41"/>
      <c r="S18" s="191"/>
      <c r="T18" s="37"/>
    </row>
    <row r="19" spans="1:20" ht="15.75" customHeight="1">
      <c r="A19" s="27">
        <v>10</v>
      </c>
      <c r="B19" s="61" t="s">
        <v>47</v>
      </c>
      <c r="C19" s="102">
        <f>'Umlage Schullast VwH'!D21</f>
        <v>7</v>
      </c>
      <c r="D19" s="103">
        <f>'Umlage Schullast VwH'!E21</f>
        <v>7</v>
      </c>
      <c r="E19" s="103">
        <f>'Umlage Schullast VwH'!F21</f>
        <v>6</v>
      </c>
      <c r="F19" s="165">
        <f t="shared" si="1"/>
        <v>20</v>
      </c>
      <c r="G19" s="104">
        <f t="shared" si="2"/>
        <v>6.666666666666667</v>
      </c>
      <c r="H19" s="110">
        <f t="shared" si="3"/>
        <v>0.0054</v>
      </c>
      <c r="I19" s="111">
        <f>$Q$9*H19/2</f>
        <v>1761.75</v>
      </c>
      <c r="J19" s="183"/>
      <c r="K19" s="60">
        <v>226993</v>
      </c>
      <c r="L19" s="107">
        <f t="shared" si="0"/>
        <v>0.0135</v>
      </c>
      <c r="M19" s="112">
        <f>$Q$9*L19/2-0.005</f>
        <v>4404.37</v>
      </c>
      <c r="N19" s="187" t="s">
        <v>87</v>
      </c>
      <c r="O19" s="113">
        <f>I19+M19</f>
        <v>6166.12</v>
      </c>
      <c r="Q19" s="189"/>
      <c r="R19" s="41"/>
      <c r="S19" s="191"/>
      <c r="T19" s="37"/>
    </row>
    <row r="20" spans="1:20" ht="15.75" customHeight="1">
      <c r="A20" s="27">
        <v>11</v>
      </c>
      <c r="B20" s="61" t="s">
        <v>48</v>
      </c>
      <c r="C20" s="102">
        <f>'Umlage Schullast VwH'!D22</f>
        <v>6</v>
      </c>
      <c r="D20" s="103">
        <f>'Umlage Schullast VwH'!E22</f>
        <v>5</v>
      </c>
      <c r="E20" s="103">
        <f>'Umlage Schullast VwH'!F22</f>
        <v>5</v>
      </c>
      <c r="F20" s="165">
        <f t="shared" si="1"/>
        <v>16</v>
      </c>
      <c r="G20" s="104">
        <f t="shared" si="2"/>
        <v>5.333333333333333</v>
      </c>
      <c r="H20" s="110">
        <f t="shared" si="3"/>
        <v>0.0043</v>
      </c>
      <c r="I20" s="111">
        <f>$Q$9*H20/2</f>
        <v>1402.875</v>
      </c>
      <c r="J20" s="183"/>
      <c r="K20" s="60">
        <v>193022</v>
      </c>
      <c r="L20" s="107">
        <f t="shared" si="0"/>
        <v>0.0115</v>
      </c>
      <c r="M20" s="112">
        <f>$Q$9*L20/2-0.005</f>
        <v>3751.87</v>
      </c>
      <c r="N20" s="187" t="s">
        <v>87</v>
      </c>
      <c r="O20" s="113">
        <f>I20+M20</f>
        <v>5154.745</v>
      </c>
      <c r="Q20" s="189"/>
      <c r="R20" s="41"/>
      <c r="S20" s="191"/>
      <c r="T20" s="37"/>
    </row>
    <row r="21" spans="1:20" ht="15.75" customHeight="1">
      <c r="A21" s="27">
        <v>12</v>
      </c>
      <c r="B21" s="61" t="s">
        <v>49</v>
      </c>
      <c r="C21" s="102">
        <f>'Umlage Schullast VwH'!D23</f>
        <v>10</v>
      </c>
      <c r="D21" s="103">
        <f>'Umlage Schullast VwH'!E23</f>
        <v>10</v>
      </c>
      <c r="E21" s="103">
        <f>'Umlage Schullast VwH'!F23</f>
        <v>9</v>
      </c>
      <c r="F21" s="165">
        <f t="shared" si="1"/>
        <v>29</v>
      </c>
      <c r="G21" s="104">
        <f t="shared" si="2"/>
        <v>9.666666666666666</v>
      </c>
      <c r="H21" s="110">
        <f t="shared" si="3"/>
        <v>0.0078</v>
      </c>
      <c r="I21" s="111">
        <f>$Q$9*H21/2</f>
        <v>2544.75</v>
      </c>
      <c r="J21" s="183"/>
      <c r="K21" s="60">
        <v>92486</v>
      </c>
      <c r="L21" s="107">
        <f t="shared" si="0"/>
        <v>0.0055</v>
      </c>
      <c r="M21" s="112">
        <f>$Q$9*L21/2-0.005</f>
        <v>1794.37</v>
      </c>
      <c r="N21" s="187"/>
      <c r="O21" s="113">
        <f>I21+M21+0.01</f>
        <v>4339.13</v>
      </c>
      <c r="Q21" s="189"/>
      <c r="R21" s="41"/>
      <c r="S21" s="191"/>
      <c r="T21" s="37"/>
    </row>
    <row r="22" spans="1:20" ht="15.75" customHeight="1">
      <c r="A22" s="27">
        <v>13</v>
      </c>
      <c r="B22" s="61" t="s">
        <v>50</v>
      </c>
      <c r="C22" s="102">
        <f>'Umlage Schullast VwH'!D24</f>
        <v>29</v>
      </c>
      <c r="D22" s="103">
        <f>'Umlage Schullast VwH'!E24</f>
        <v>36</v>
      </c>
      <c r="E22" s="103">
        <f>'Umlage Schullast VwH'!F24</f>
        <v>32</v>
      </c>
      <c r="F22" s="165">
        <f t="shared" si="1"/>
        <v>97</v>
      </c>
      <c r="G22" s="104">
        <f t="shared" si="2"/>
        <v>32.333333333333336</v>
      </c>
      <c r="H22" s="110">
        <f t="shared" si="3"/>
        <v>0.0262</v>
      </c>
      <c r="I22" s="111">
        <f>$Q$9*H22/2</f>
        <v>8547.75</v>
      </c>
      <c r="J22" s="183"/>
      <c r="K22" s="60">
        <v>622416</v>
      </c>
      <c r="L22" s="107">
        <f t="shared" si="0"/>
        <v>0.0369</v>
      </c>
      <c r="M22" s="112">
        <f>$Q$9*L22/2-0.005</f>
        <v>12038.62</v>
      </c>
      <c r="N22" s="187" t="s">
        <v>87</v>
      </c>
      <c r="O22" s="113">
        <f aca="true" t="shared" si="6" ref="O22:O27">I22+M22</f>
        <v>20586.370000000003</v>
      </c>
      <c r="Q22" s="189"/>
      <c r="R22" s="41"/>
      <c r="S22" s="191"/>
      <c r="T22" s="37"/>
    </row>
    <row r="23" spans="1:20" ht="15.75" customHeight="1">
      <c r="A23" s="27">
        <v>14</v>
      </c>
      <c r="B23" s="61" t="s">
        <v>51</v>
      </c>
      <c r="C23" s="102">
        <f>'Umlage Schullast VwH'!D25</f>
        <v>17</v>
      </c>
      <c r="D23" s="103">
        <f>'Umlage Schullast VwH'!E25</f>
        <v>15</v>
      </c>
      <c r="E23" s="103">
        <f>'Umlage Schullast VwH'!F25</f>
        <v>14</v>
      </c>
      <c r="F23" s="165">
        <f t="shared" si="1"/>
        <v>46</v>
      </c>
      <c r="G23" s="104">
        <f t="shared" si="2"/>
        <v>15.333333333333334</v>
      </c>
      <c r="H23" s="110">
        <f t="shared" si="3"/>
        <v>0.0124</v>
      </c>
      <c r="I23" s="111">
        <f>$Q$9*H23/2</f>
        <v>4045.5</v>
      </c>
      <c r="J23" s="183"/>
      <c r="K23" s="60">
        <v>388233</v>
      </c>
      <c r="L23" s="107">
        <f t="shared" si="0"/>
        <v>0.023</v>
      </c>
      <c r="M23" s="112">
        <f t="shared" si="4"/>
        <v>7503.75</v>
      </c>
      <c r="N23" s="187"/>
      <c r="O23" s="113">
        <f t="shared" si="6"/>
        <v>11549.25</v>
      </c>
      <c r="Q23" s="189"/>
      <c r="R23" s="41"/>
      <c r="S23" s="191"/>
      <c r="T23" s="37"/>
    </row>
    <row r="24" spans="1:20" ht="15.75" customHeight="1">
      <c r="A24" s="27">
        <v>15</v>
      </c>
      <c r="B24" s="61" t="s">
        <v>52</v>
      </c>
      <c r="C24" s="102">
        <f>'Umlage Schullast VwH'!D26</f>
        <v>896</v>
      </c>
      <c r="D24" s="103">
        <f>'Umlage Schullast VwH'!E26</f>
        <v>933</v>
      </c>
      <c r="E24" s="103">
        <f>'Umlage Schullast VwH'!F26</f>
        <v>946</v>
      </c>
      <c r="F24" s="165">
        <f t="shared" si="1"/>
        <v>2775</v>
      </c>
      <c r="G24" s="104">
        <f t="shared" si="2"/>
        <v>925</v>
      </c>
      <c r="H24" s="110">
        <f>'Umlage Schullast VwH'!I26</f>
        <v>0.7494999999999999</v>
      </c>
      <c r="I24" s="111">
        <f>$Q$9*H24/2-0.005</f>
        <v>244524.36999999997</v>
      </c>
      <c r="J24" s="184" t="s">
        <v>87</v>
      </c>
      <c r="K24" s="114">
        <v>11951450</v>
      </c>
      <c r="L24" s="107">
        <f t="shared" si="0"/>
        <v>0.709</v>
      </c>
      <c r="M24" s="112">
        <f>$Q$9*L24/2</f>
        <v>231311.25</v>
      </c>
      <c r="N24" s="187"/>
      <c r="O24" s="113">
        <f t="shared" si="6"/>
        <v>475835.62</v>
      </c>
      <c r="Q24" s="189"/>
      <c r="R24" s="41"/>
      <c r="S24" s="191"/>
      <c r="T24" s="37"/>
    </row>
    <row r="25" spans="1:20" ht="15.75" customHeight="1">
      <c r="A25" s="27">
        <v>16</v>
      </c>
      <c r="B25" s="61" t="s">
        <v>53</v>
      </c>
      <c r="C25" s="102">
        <f>'Umlage Schullast VwH'!D27</f>
        <v>2</v>
      </c>
      <c r="D25" s="103">
        <f>'Umlage Schullast VwH'!E27</f>
        <v>1</v>
      </c>
      <c r="E25" s="103">
        <f>'Umlage Schullast VwH'!F27</f>
        <v>0</v>
      </c>
      <c r="F25" s="165">
        <f t="shared" si="1"/>
        <v>3</v>
      </c>
      <c r="G25" s="104">
        <f t="shared" si="2"/>
        <v>1</v>
      </c>
      <c r="H25" s="110">
        <f>ROUND(G25/$G$28,4)</f>
        <v>0.0008</v>
      </c>
      <c r="I25" s="111">
        <f>$Q$9*H25/2</f>
        <v>261</v>
      </c>
      <c r="J25" s="183"/>
      <c r="K25" s="60">
        <v>50859</v>
      </c>
      <c r="L25" s="107">
        <f t="shared" si="0"/>
        <v>0.003</v>
      </c>
      <c r="M25" s="112">
        <f t="shared" si="4"/>
        <v>978.75</v>
      </c>
      <c r="N25" s="187"/>
      <c r="O25" s="113">
        <f t="shared" si="6"/>
        <v>1239.75</v>
      </c>
      <c r="Q25" s="189"/>
      <c r="R25" s="41"/>
      <c r="S25" s="192"/>
      <c r="T25" s="37"/>
    </row>
    <row r="26" spans="1:20" ht="15.75" customHeight="1">
      <c r="A26" s="27">
        <v>17</v>
      </c>
      <c r="B26" s="61" t="s">
        <v>54</v>
      </c>
      <c r="C26" s="102">
        <f>'Umlage Schullast VwH'!D28</f>
        <v>32</v>
      </c>
      <c r="D26" s="103">
        <f>'Umlage Schullast VwH'!E28</f>
        <v>39</v>
      </c>
      <c r="E26" s="103">
        <f>'Umlage Schullast VwH'!F28</f>
        <v>36</v>
      </c>
      <c r="F26" s="165">
        <f t="shared" si="1"/>
        <v>107</v>
      </c>
      <c r="G26" s="104">
        <f t="shared" si="2"/>
        <v>35.666666666666664</v>
      </c>
      <c r="H26" s="110">
        <f>ROUND(G26/$G$28,4)</f>
        <v>0.0289</v>
      </c>
      <c r="I26" s="111">
        <f>$Q$9*H26/2-0.005</f>
        <v>9428.62</v>
      </c>
      <c r="J26" s="184" t="s">
        <v>87</v>
      </c>
      <c r="K26" s="64">
        <v>528855</v>
      </c>
      <c r="L26" s="107">
        <f t="shared" si="0"/>
        <v>0.0314</v>
      </c>
      <c r="M26" s="112">
        <f t="shared" si="4"/>
        <v>10244.25</v>
      </c>
      <c r="N26" s="187"/>
      <c r="O26" s="113">
        <f t="shared" si="6"/>
        <v>19672.870000000003</v>
      </c>
      <c r="Q26" s="189"/>
      <c r="R26" s="41"/>
      <c r="S26" s="192"/>
      <c r="T26" s="37"/>
    </row>
    <row r="27" spans="1:20" ht="15.75" customHeight="1" thickBot="1">
      <c r="A27" s="65">
        <v>18</v>
      </c>
      <c r="B27" s="66" t="s">
        <v>55</v>
      </c>
      <c r="C27" s="115">
        <f>'Umlage Schullast VwH'!D29</f>
        <v>70</v>
      </c>
      <c r="D27" s="116">
        <f>'Umlage Schullast VwH'!E29</f>
        <v>71</v>
      </c>
      <c r="E27" s="116">
        <f>'Umlage Schullast VwH'!F29</f>
        <v>75</v>
      </c>
      <c r="F27" s="166">
        <f t="shared" si="1"/>
        <v>216</v>
      </c>
      <c r="G27" s="169">
        <f t="shared" si="2"/>
        <v>72</v>
      </c>
      <c r="H27" s="117">
        <f>ROUND(G27/$G$28,4)</f>
        <v>0.0583</v>
      </c>
      <c r="I27" s="118">
        <f>$Q$9*H27/2-0.005</f>
        <v>19020.37</v>
      </c>
      <c r="J27" s="185" t="s">
        <v>87</v>
      </c>
      <c r="K27" s="70">
        <v>864330</v>
      </c>
      <c r="L27" s="119">
        <f t="shared" si="0"/>
        <v>0.0513</v>
      </c>
      <c r="M27" s="120">
        <f t="shared" si="4"/>
        <v>16736.625</v>
      </c>
      <c r="N27" s="188"/>
      <c r="O27" s="121">
        <f t="shared" si="6"/>
        <v>35756.994999999995</v>
      </c>
      <c r="Q27" s="189"/>
      <c r="R27" s="41"/>
      <c r="S27" s="192"/>
      <c r="T27" s="37"/>
    </row>
    <row r="28" spans="1:15" s="96" customFormat="1" ht="21" customHeight="1" thickBot="1">
      <c r="A28" s="94"/>
      <c r="B28" s="95" t="s">
        <v>4</v>
      </c>
      <c r="C28" s="122">
        <f aca="true" t="shared" si="7" ref="C28:H28">SUM(C10:C27)</f>
        <v>1198</v>
      </c>
      <c r="D28" s="123">
        <f t="shared" si="7"/>
        <v>1242</v>
      </c>
      <c r="E28" s="123">
        <f t="shared" si="7"/>
        <v>1263</v>
      </c>
      <c r="F28" s="124">
        <f t="shared" si="7"/>
        <v>3703</v>
      </c>
      <c r="G28" s="125">
        <f t="shared" si="7"/>
        <v>1234.3333333333335</v>
      </c>
      <c r="H28" s="126">
        <f t="shared" si="7"/>
        <v>1</v>
      </c>
      <c r="I28" s="127">
        <f>SUM(I10:I27)+0.02</f>
        <v>326249.995</v>
      </c>
      <c r="J28" s="127"/>
      <c r="K28" s="127">
        <f>SUM(K10:K27)</f>
        <v>16856644.36</v>
      </c>
      <c r="L28" s="128">
        <f>SUM(L10:L27)</f>
        <v>1</v>
      </c>
      <c r="M28" s="129">
        <f>SUM(M10:M27)+0.02</f>
        <v>326249.995</v>
      </c>
      <c r="N28" s="130"/>
      <c r="O28" s="130">
        <f>SUM(O10:O27)+0.02</f>
        <v>652500</v>
      </c>
    </row>
    <row r="29" spans="17:18" ht="15.75" thickTop="1">
      <c r="Q29" s="190"/>
      <c r="R29" s="44"/>
    </row>
    <row r="30" spans="3:18" ht="15">
      <c r="C30" s="44"/>
      <c r="L30" s="51"/>
      <c r="M30" s="51"/>
      <c r="N30" s="51"/>
      <c r="Q30" s="44"/>
      <c r="R30" s="48"/>
    </row>
    <row r="31" spans="17:18" ht="15">
      <c r="Q31" s="44"/>
      <c r="R31" s="48"/>
    </row>
    <row r="32" spans="12:18" ht="15">
      <c r="L32" s="98"/>
      <c r="Q32" s="44"/>
      <c r="R32" s="48"/>
    </row>
    <row r="33" spans="12:18" ht="15">
      <c r="L33" s="98"/>
      <c r="Q33" s="44"/>
      <c r="R33" s="48"/>
    </row>
    <row r="34" spans="12:18" ht="15">
      <c r="L34" s="98"/>
      <c r="Q34" s="44"/>
      <c r="R34" s="48"/>
    </row>
    <row r="35" spans="12:14" ht="15">
      <c r="L35" s="98"/>
      <c r="M35" s="98"/>
      <c r="N35" s="98"/>
    </row>
    <row r="36" spans="2:23" ht="1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2:23" ht="1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2:23" ht="14.25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2:23" ht="11.25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2:23" ht="1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2:23" ht="14.2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2:23" ht="1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99"/>
      <c r="R42" s="99"/>
      <c r="S42" s="41"/>
      <c r="T42" s="41"/>
      <c r="U42" s="41"/>
      <c r="V42" s="41"/>
      <c r="W42" s="41"/>
    </row>
    <row r="43" spans="2:23" ht="1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99"/>
      <c r="R43" s="99"/>
      <c r="S43" s="41"/>
      <c r="T43" s="41"/>
      <c r="U43" s="41"/>
      <c r="V43" s="41"/>
      <c r="W43" s="41"/>
    </row>
    <row r="44" spans="2:23" ht="1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99"/>
      <c r="R44" s="99"/>
      <c r="S44" s="41"/>
      <c r="T44" s="41"/>
      <c r="U44" s="41"/>
      <c r="V44" s="41"/>
      <c r="W44" s="41"/>
    </row>
    <row r="45" spans="2:23" ht="1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2:23" ht="1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99"/>
      <c r="R46" s="99"/>
      <c r="S46" s="41"/>
      <c r="T46" s="41"/>
      <c r="U46" s="41"/>
      <c r="V46" s="41"/>
      <c r="W46" s="41"/>
    </row>
    <row r="47" spans="2:23" ht="1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100"/>
      <c r="R47" s="101"/>
      <c r="S47" s="41"/>
      <c r="T47" s="41"/>
      <c r="U47" s="41"/>
      <c r="V47" s="41"/>
      <c r="W47" s="41"/>
    </row>
    <row r="48" spans="2:23" ht="1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2:23" ht="1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99"/>
      <c r="R49" s="41"/>
      <c r="S49" s="41"/>
      <c r="T49" s="41"/>
      <c r="U49" s="41"/>
      <c r="V49" s="41"/>
      <c r="W49" s="41"/>
    </row>
    <row r="50" spans="2:23" ht="1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2:23" ht="1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2:23" ht="1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</sheetData>
  <sheetProtection/>
  <mergeCells count="10">
    <mergeCell ref="A3:O3"/>
    <mergeCell ref="A7:A9"/>
    <mergeCell ref="C7:F7"/>
    <mergeCell ref="C8:F8"/>
    <mergeCell ref="G7:G8"/>
    <mergeCell ref="L7:L9"/>
    <mergeCell ref="O7:O8"/>
    <mergeCell ref="H7:H9"/>
    <mergeCell ref="B8:B9"/>
    <mergeCell ref="A5:O5"/>
  </mergeCells>
  <printOptions/>
  <pageMargins left="0.7874015748031497" right="0" top="0.5905511811023623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O6" sqref="O6"/>
    </sheetView>
  </sheetViews>
  <sheetFormatPr defaultColWidth="11.421875" defaultRowHeight="12.75"/>
  <cols>
    <col min="1" max="1" width="7.7109375" style="31" customWidth="1"/>
    <col min="2" max="2" width="13.28125" style="31" customWidth="1"/>
    <col min="3" max="3" width="6.140625" style="31" customWidth="1"/>
    <col min="4" max="5" width="6.00390625" style="31" customWidth="1"/>
    <col min="6" max="6" width="7.421875" style="31" bestFit="1" customWidth="1"/>
    <col min="7" max="7" width="9.57421875" style="31" customWidth="1"/>
    <col min="8" max="8" width="10.57421875" style="31" bestFit="1" customWidth="1"/>
    <col min="9" max="9" width="14.8515625" style="31" customWidth="1"/>
    <col min="10" max="10" width="17.7109375" style="31" customWidth="1"/>
    <col min="11" max="11" width="11.421875" style="31" customWidth="1"/>
    <col min="12" max="12" width="14.00390625" style="31" customWidth="1"/>
    <col min="13" max="13" width="13.57421875" style="31" customWidth="1"/>
    <col min="14" max="14" width="7.8515625" style="31" customWidth="1"/>
    <col min="15" max="15" width="12.57421875" style="31" customWidth="1"/>
    <col min="16" max="16" width="13.8515625" style="31" customWidth="1"/>
    <col min="17" max="17" width="13.28125" style="31" bestFit="1" customWidth="1"/>
    <col min="18" max="16384" width="11.421875" style="31" customWidth="1"/>
  </cols>
  <sheetData>
    <row r="1" ht="16.5" customHeight="1">
      <c r="M1" s="3" t="s">
        <v>84</v>
      </c>
    </row>
    <row r="2" ht="16.5" customHeight="1">
      <c r="M2" s="96"/>
    </row>
    <row r="3" spans="1:13" ht="16.5" customHeight="1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3.5" customHeight="1">
      <c r="A4" s="52"/>
      <c r="B4" s="53"/>
      <c r="C4" s="53"/>
      <c r="D4" s="53"/>
      <c r="E4" s="53"/>
      <c r="F4" s="53"/>
      <c r="G4" s="53"/>
      <c r="H4" s="53"/>
      <c r="I4" s="53"/>
      <c r="J4" s="3"/>
      <c r="K4" s="3"/>
      <c r="L4" s="3"/>
      <c r="M4" s="14"/>
    </row>
    <row r="5" spans="1:13" ht="15.75" customHeight="1">
      <c r="A5" s="224" t="s">
        <v>62</v>
      </c>
      <c r="B5" s="225"/>
      <c r="C5" s="225"/>
      <c r="D5" s="225"/>
      <c r="E5" s="225"/>
      <c r="F5" s="225"/>
      <c r="G5" s="225"/>
      <c r="H5" s="225"/>
      <c r="I5" s="225"/>
      <c r="J5" s="226"/>
      <c r="K5" s="226"/>
      <c r="L5" s="226"/>
      <c r="M5" s="226"/>
    </row>
    <row r="6" spans="1:13" ht="18" customHeight="1" thickBo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6.5" customHeight="1">
      <c r="A7" s="202" t="s">
        <v>13</v>
      </c>
      <c r="B7" s="87"/>
      <c r="C7" s="227" t="s">
        <v>3</v>
      </c>
      <c r="D7" s="215"/>
      <c r="E7" s="215"/>
      <c r="F7" s="216"/>
      <c r="G7" s="219" t="s">
        <v>34</v>
      </c>
      <c r="H7" s="210" t="s">
        <v>2</v>
      </c>
      <c r="I7" s="89" t="s">
        <v>5</v>
      </c>
      <c r="J7" s="90"/>
      <c r="K7" s="202" t="s">
        <v>2</v>
      </c>
      <c r="L7" s="90" t="s">
        <v>7</v>
      </c>
      <c r="M7" s="213" t="s">
        <v>8</v>
      </c>
    </row>
    <row r="8" spans="1:13" ht="16.5" customHeight="1">
      <c r="A8" s="200"/>
      <c r="B8" s="200" t="s">
        <v>0</v>
      </c>
      <c r="C8" s="217" t="s">
        <v>37</v>
      </c>
      <c r="D8" s="217"/>
      <c r="E8" s="217"/>
      <c r="F8" s="218"/>
      <c r="G8" s="220"/>
      <c r="H8" s="222"/>
      <c r="I8" s="89" t="s">
        <v>10</v>
      </c>
      <c r="J8" s="90" t="s">
        <v>6</v>
      </c>
      <c r="K8" s="203"/>
      <c r="L8" s="90" t="s">
        <v>10</v>
      </c>
      <c r="M8" s="221"/>
    </row>
    <row r="9" spans="1:15" ht="20.25" customHeight="1" thickBot="1">
      <c r="A9" s="201"/>
      <c r="B9" s="201"/>
      <c r="C9" s="131">
        <v>2010</v>
      </c>
      <c r="D9" s="132">
        <v>2011</v>
      </c>
      <c r="E9" s="132">
        <v>2012</v>
      </c>
      <c r="F9" s="167" t="s">
        <v>1</v>
      </c>
      <c r="G9" s="91" t="s">
        <v>35</v>
      </c>
      <c r="H9" s="223"/>
      <c r="I9" s="77" t="s">
        <v>11</v>
      </c>
      <c r="J9" s="92"/>
      <c r="K9" s="204"/>
      <c r="L9" s="92" t="s">
        <v>6</v>
      </c>
      <c r="M9" s="93" t="s">
        <v>9</v>
      </c>
      <c r="O9" s="50">
        <v>0</v>
      </c>
    </row>
    <row r="10" spans="1:17" ht="16.5" customHeight="1">
      <c r="A10" s="23">
        <v>1</v>
      </c>
      <c r="B10" s="55" t="s">
        <v>38</v>
      </c>
      <c r="C10" s="102">
        <f>'Umlage Schullast VwH'!D12</f>
        <v>3</v>
      </c>
      <c r="D10" s="103">
        <f>'Umlage Schullast VwH'!E12</f>
        <v>3</v>
      </c>
      <c r="E10" s="103">
        <f>'Umlage Schullast VwH'!F12</f>
        <v>4</v>
      </c>
      <c r="F10" s="171">
        <f>SUM(C10:E10)</f>
        <v>10</v>
      </c>
      <c r="G10" s="104">
        <f>0+AVERAGE(C10:E10)</f>
        <v>3.3333333333333335</v>
      </c>
      <c r="H10" s="105">
        <f>ROUND(G10/$G$28,4)</f>
        <v>0.0027</v>
      </c>
      <c r="I10" s="106">
        <f>$O$9*H10/2</f>
        <v>0</v>
      </c>
      <c r="J10" s="60">
        <f>'Umlage Schulbaulast VwH'!K10</f>
        <v>59518</v>
      </c>
      <c r="K10" s="107">
        <f>ROUND(J10/$J$28,4)</f>
        <v>0.0035</v>
      </c>
      <c r="L10" s="108">
        <f aca="true" t="shared" si="0" ref="L10:L27">$O$9*K10/2</f>
        <v>0</v>
      </c>
      <c r="M10" s="109">
        <f aca="true" t="shared" si="1" ref="M10:M27">I10+L10</f>
        <v>0</v>
      </c>
      <c r="P10" s="170">
        <v>741.6</v>
      </c>
      <c r="Q10" s="170">
        <f>M10-P10</f>
        <v>-741.6</v>
      </c>
    </row>
    <row r="11" spans="1:17" ht="15.75" customHeight="1">
      <c r="A11" s="27">
        <v>2</v>
      </c>
      <c r="B11" s="61" t="s">
        <v>39</v>
      </c>
      <c r="C11" s="102">
        <f>'Umlage Schullast VwH'!D13</f>
        <v>65</v>
      </c>
      <c r="D11" s="103">
        <f>'Umlage Schullast VwH'!E13</f>
        <v>63</v>
      </c>
      <c r="E11" s="103">
        <f>'Umlage Schullast VwH'!F13</f>
        <v>68</v>
      </c>
      <c r="F11" s="165">
        <f aca="true" t="shared" si="2" ref="F11:F27">SUM(C11:E11)</f>
        <v>196</v>
      </c>
      <c r="G11" s="104">
        <f aca="true" t="shared" si="3" ref="G11:G27">0+AVERAGE(C11:E11)</f>
        <v>65.33333333333333</v>
      </c>
      <c r="H11" s="110">
        <f aca="true" t="shared" si="4" ref="H11:H24">ROUND(G11/$G$28,4)</f>
        <v>0.0529</v>
      </c>
      <c r="I11" s="111">
        <f aca="true" t="shared" si="5" ref="I11:I27">$O$9*H11/2</f>
        <v>0</v>
      </c>
      <c r="J11" s="60">
        <f>'Umlage Schulbaulast VwH'!K11</f>
        <v>752145</v>
      </c>
      <c r="K11" s="107">
        <f aca="true" t="shared" si="6" ref="K11:K23">ROUND(J11/$J$28,4)</f>
        <v>0.0446</v>
      </c>
      <c r="L11" s="112">
        <f t="shared" si="0"/>
        <v>0</v>
      </c>
      <c r="M11" s="113">
        <f t="shared" si="1"/>
        <v>0</v>
      </c>
      <c r="P11" s="170">
        <v>11952.12</v>
      </c>
      <c r="Q11" s="170">
        <f aca="true" t="shared" si="7" ref="Q11:Q27">M11-P11</f>
        <v>-11952.12</v>
      </c>
    </row>
    <row r="12" spans="1:17" ht="15.75" customHeight="1">
      <c r="A12" s="27">
        <v>3</v>
      </c>
      <c r="B12" s="61" t="s">
        <v>40</v>
      </c>
      <c r="C12" s="102">
        <f>'Umlage Schullast VwH'!D14</f>
        <v>12</v>
      </c>
      <c r="D12" s="103">
        <f>'Umlage Schullast VwH'!E14</f>
        <v>8</v>
      </c>
      <c r="E12" s="103">
        <f>'Umlage Schullast VwH'!F14</f>
        <v>10</v>
      </c>
      <c r="F12" s="165">
        <f t="shared" si="2"/>
        <v>30</v>
      </c>
      <c r="G12" s="104">
        <f t="shared" si="3"/>
        <v>10</v>
      </c>
      <c r="H12" s="110">
        <f t="shared" si="4"/>
        <v>0.0081</v>
      </c>
      <c r="I12" s="111">
        <f t="shared" si="5"/>
        <v>0</v>
      </c>
      <c r="J12" s="60">
        <f>'Umlage Schulbaulast VwH'!K12</f>
        <v>201486</v>
      </c>
      <c r="K12" s="107">
        <f t="shared" si="6"/>
        <v>0.012</v>
      </c>
      <c r="L12" s="112">
        <f t="shared" si="0"/>
        <v>0</v>
      </c>
      <c r="M12" s="113">
        <f t="shared" si="1"/>
        <v>0</v>
      </c>
      <c r="P12" s="170">
        <v>2533.8</v>
      </c>
      <c r="Q12" s="170">
        <f t="shared" si="7"/>
        <v>-2533.8</v>
      </c>
    </row>
    <row r="13" spans="1:17" ht="15.75" customHeight="1">
      <c r="A13" s="27">
        <v>4</v>
      </c>
      <c r="B13" s="61" t="s">
        <v>41</v>
      </c>
      <c r="C13" s="102">
        <f>'Umlage Schullast VwH'!D15</f>
        <v>19</v>
      </c>
      <c r="D13" s="103">
        <f>'Umlage Schullast VwH'!E15</f>
        <v>18</v>
      </c>
      <c r="E13" s="103">
        <f>'Umlage Schullast VwH'!F15</f>
        <v>20</v>
      </c>
      <c r="F13" s="165">
        <f t="shared" si="2"/>
        <v>57</v>
      </c>
      <c r="G13" s="104">
        <f t="shared" si="3"/>
        <v>19</v>
      </c>
      <c r="H13" s="110">
        <f t="shared" si="4"/>
        <v>0.0154</v>
      </c>
      <c r="I13" s="111">
        <f t="shared" si="5"/>
        <v>0</v>
      </c>
      <c r="J13" s="60">
        <f>'Umlage Schulbaulast VwH'!K13</f>
        <v>317007</v>
      </c>
      <c r="K13" s="107">
        <f t="shared" si="6"/>
        <v>0.0188</v>
      </c>
      <c r="L13" s="112">
        <f t="shared" si="0"/>
        <v>0</v>
      </c>
      <c r="M13" s="113">
        <f t="shared" si="1"/>
        <v>0</v>
      </c>
      <c r="P13" s="170">
        <v>4301.28</v>
      </c>
      <c r="Q13" s="170">
        <f t="shared" si="7"/>
        <v>-4301.28</v>
      </c>
    </row>
    <row r="14" spans="1:17" ht="15.75" customHeight="1">
      <c r="A14" s="27">
        <v>5</v>
      </c>
      <c r="B14" s="61" t="s">
        <v>42</v>
      </c>
      <c r="C14" s="102">
        <f>'Umlage Schullast VwH'!D16</f>
        <v>3</v>
      </c>
      <c r="D14" s="103">
        <f>'Umlage Schullast VwH'!E16</f>
        <v>2</v>
      </c>
      <c r="E14" s="103">
        <f>'Umlage Schullast VwH'!F16</f>
        <v>4</v>
      </c>
      <c r="F14" s="165">
        <f t="shared" si="2"/>
        <v>9</v>
      </c>
      <c r="G14" s="104">
        <f t="shared" si="3"/>
        <v>3</v>
      </c>
      <c r="H14" s="110">
        <f t="shared" si="4"/>
        <v>0.0024</v>
      </c>
      <c r="I14" s="111">
        <f t="shared" si="5"/>
        <v>0</v>
      </c>
      <c r="J14" s="60">
        <f>'Umlage Schulbaulast VwH'!K14</f>
        <v>40993</v>
      </c>
      <c r="K14" s="107">
        <f t="shared" si="6"/>
        <v>0.0024</v>
      </c>
      <c r="L14" s="112">
        <f t="shared" si="0"/>
        <v>0</v>
      </c>
      <c r="M14" s="113">
        <f t="shared" si="1"/>
        <v>0</v>
      </c>
      <c r="P14" s="170">
        <v>840.48</v>
      </c>
      <c r="Q14" s="170">
        <f t="shared" si="7"/>
        <v>-840.48</v>
      </c>
    </row>
    <row r="15" spans="1:17" ht="15.75" customHeight="1">
      <c r="A15" s="27">
        <v>6</v>
      </c>
      <c r="B15" s="61" t="s">
        <v>43</v>
      </c>
      <c r="C15" s="102">
        <f>'Umlage Schullast VwH'!D17</f>
        <v>3</v>
      </c>
      <c r="D15" s="103">
        <f>'Umlage Schullast VwH'!E17</f>
        <v>3</v>
      </c>
      <c r="E15" s="103">
        <f>'Umlage Schullast VwH'!F17</f>
        <v>5</v>
      </c>
      <c r="F15" s="165">
        <f t="shared" si="2"/>
        <v>11</v>
      </c>
      <c r="G15" s="104">
        <f t="shared" si="3"/>
        <v>3.6666666666666665</v>
      </c>
      <c r="H15" s="110">
        <f t="shared" si="4"/>
        <v>0.003</v>
      </c>
      <c r="I15" s="111">
        <f t="shared" si="5"/>
        <v>0</v>
      </c>
      <c r="J15" s="60">
        <f>'Umlage Schulbaulast VwH'!K15</f>
        <v>101492</v>
      </c>
      <c r="K15" s="107">
        <f t="shared" si="6"/>
        <v>0.006</v>
      </c>
      <c r="L15" s="112">
        <f t="shared" si="0"/>
        <v>0</v>
      </c>
      <c r="M15" s="113">
        <f t="shared" si="1"/>
        <v>0</v>
      </c>
      <c r="P15" s="170">
        <v>1062.96</v>
      </c>
      <c r="Q15" s="170">
        <f t="shared" si="7"/>
        <v>-1062.96</v>
      </c>
    </row>
    <row r="16" spans="1:17" ht="15.75" customHeight="1">
      <c r="A16" s="27">
        <v>7</v>
      </c>
      <c r="B16" s="61" t="s">
        <v>44</v>
      </c>
      <c r="C16" s="102">
        <f>'Umlage Schullast VwH'!D18</f>
        <v>4</v>
      </c>
      <c r="D16" s="103">
        <f>'Umlage Schullast VwH'!E18</f>
        <v>5</v>
      </c>
      <c r="E16" s="103">
        <f>'Umlage Schullast VwH'!F18</f>
        <v>4</v>
      </c>
      <c r="F16" s="165">
        <f t="shared" si="2"/>
        <v>13</v>
      </c>
      <c r="G16" s="104">
        <f t="shared" si="3"/>
        <v>4.333333333333333</v>
      </c>
      <c r="H16" s="110">
        <f t="shared" si="4"/>
        <v>0.0035</v>
      </c>
      <c r="I16" s="111">
        <f t="shared" si="5"/>
        <v>0</v>
      </c>
      <c r="J16" s="60">
        <f>'Umlage Schulbaulast VwH'!K16</f>
        <v>72540</v>
      </c>
      <c r="K16" s="107">
        <f t="shared" si="6"/>
        <v>0.0043</v>
      </c>
      <c r="L16" s="112">
        <f t="shared" si="0"/>
        <v>0</v>
      </c>
      <c r="M16" s="113">
        <f t="shared" si="1"/>
        <v>0</v>
      </c>
      <c r="P16" s="170">
        <v>964.08</v>
      </c>
      <c r="Q16" s="170">
        <f t="shared" si="7"/>
        <v>-964.08</v>
      </c>
    </row>
    <row r="17" spans="1:17" ht="15.75" customHeight="1">
      <c r="A17" s="27">
        <v>8</v>
      </c>
      <c r="B17" s="61" t="s">
        <v>45</v>
      </c>
      <c r="C17" s="102">
        <f>'Umlage Schullast VwH'!D19</f>
        <v>3</v>
      </c>
      <c r="D17" s="103">
        <f>'Umlage Schullast VwH'!E19</f>
        <v>6</v>
      </c>
      <c r="E17" s="103">
        <f>'Umlage Schullast VwH'!F19</f>
        <v>6</v>
      </c>
      <c r="F17" s="165">
        <f t="shared" si="2"/>
        <v>15</v>
      </c>
      <c r="G17" s="104">
        <f t="shared" si="3"/>
        <v>5</v>
      </c>
      <c r="H17" s="110">
        <f t="shared" si="4"/>
        <v>0.0041</v>
      </c>
      <c r="I17" s="111">
        <f t="shared" si="5"/>
        <v>0</v>
      </c>
      <c r="J17" s="178">
        <f>'Umlage Schulbaulast VwH'!K17</f>
        <v>137026.36</v>
      </c>
      <c r="K17" s="107">
        <f t="shared" si="6"/>
        <v>0.0081</v>
      </c>
      <c r="L17" s="112">
        <f t="shared" si="0"/>
        <v>0</v>
      </c>
      <c r="M17" s="113">
        <f>I17+L17</f>
        <v>0</v>
      </c>
      <c r="N17" s="41"/>
      <c r="O17" s="41"/>
      <c r="P17" s="170">
        <v>1520.28</v>
      </c>
      <c r="Q17" s="170">
        <f t="shared" si="7"/>
        <v>-1520.28</v>
      </c>
    </row>
    <row r="18" spans="1:17" ht="15.75" customHeight="1">
      <c r="A18" s="27">
        <v>9</v>
      </c>
      <c r="B18" s="61" t="s">
        <v>46</v>
      </c>
      <c r="C18" s="102">
        <f>'Umlage Schullast VwH'!D20</f>
        <v>17</v>
      </c>
      <c r="D18" s="103">
        <f>'Umlage Schullast VwH'!E20</f>
        <v>17</v>
      </c>
      <c r="E18" s="103">
        <f>'Umlage Schullast VwH'!F20</f>
        <v>19</v>
      </c>
      <c r="F18" s="165">
        <f t="shared" si="2"/>
        <v>53</v>
      </c>
      <c r="G18" s="104">
        <f t="shared" si="3"/>
        <v>17.666666666666668</v>
      </c>
      <c r="H18" s="110">
        <f t="shared" si="4"/>
        <v>0.0143</v>
      </c>
      <c r="I18" s="111">
        <f t="shared" si="5"/>
        <v>0</v>
      </c>
      <c r="J18" s="60">
        <f>'Umlage Schulbaulast VwH'!K18</f>
        <v>255793</v>
      </c>
      <c r="K18" s="107">
        <f t="shared" si="6"/>
        <v>0.0152</v>
      </c>
      <c r="L18" s="112">
        <f t="shared" si="0"/>
        <v>0</v>
      </c>
      <c r="M18" s="113">
        <f t="shared" si="1"/>
        <v>0</v>
      </c>
      <c r="N18" s="41"/>
      <c r="O18" s="41"/>
      <c r="P18" s="170">
        <v>3732.72</v>
      </c>
      <c r="Q18" s="170">
        <f t="shared" si="7"/>
        <v>-3732.72</v>
      </c>
    </row>
    <row r="19" spans="1:17" ht="15.75" customHeight="1">
      <c r="A19" s="27">
        <v>10</v>
      </c>
      <c r="B19" s="61" t="s">
        <v>47</v>
      </c>
      <c r="C19" s="102">
        <f>'Umlage Schullast VwH'!D21</f>
        <v>7</v>
      </c>
      <c r="D19" s="103">
        <f>'Umlage Schullast VwH'!E21</f>
        <v>7</v>
      </c>
      <c r="E19" s="103">
        <f>'Umlage Schullast VwH'!F21</f>
        <v>6</v>
      </c>
      <c r="F19" s="165">
        <f t="shared" si="2"/>
        <v>20</v>
      </c>
      <c r="G19" s="104">
        <f t="shared" si="3"/>
        <v>6.666666666666667</v>
      </c>
      <c r="H19" s="110">
        <f t="shared" si="4"/>
        <v>0.0054</v>
      </c>
      <c r="I19" s="111">
        <f t="shared" si="5"/>
        <v>0</v>
      </c>
      <c r="J19" s="60">
        <f>'Umlage Schulbaulast VwH'!K19</f>
        <v>226993</v>
      </c>
      <c r="K19" s="107">
        <f t="shared" si="6"/>
        <v>0.0135</v>
      </c>
      <c r="L19" s="112">
        <f t="shared" si="0"/>
        <v>0</v>
      </c>
      <c r="M19" s="113">
        <f t="shared" si="1"/>
        <v>0</v>
      </c>
      <c r="P19" s="170">
        <v>2521.44</v>
      </c>
      <c r="Q19" s="170">
        <f t="shared" si="7"/>
        <v>-2521.44</v>
      </c>
    </row>
    <row r="20" spans="1:17" ht="15.75" customHeight="1">
      <c r="A20" s="27">
        <v>11</v>
      </c>
      <c r="B20" s="61" t="s">
        <v>48</v>
      </c>
      <c r="C20" s="102">
        <f>'Umlage Schullast VwH'!D22</f>
        <v>6</v>
      </c>
      <c r="D20" s="103">
        <f>'Umlage Schullast VwH'!E22</f>
        <v>5</v>
      </c>
      <c r="E20" s="103">
        <f>'Umlage Schullast VwH'!F22</f>
        <v>5</v>
      </c>
      <c r="F20" s="165">
        <f t="shared" si="2"/>
        <v>16</v>
      </c>
      <c r="G20" s="104">
        <f t="shared" si="3"/>
        <v>5.333333333333333</v>
      </c>
      <c r="H20" s="110">
        <f t="shared" si="4"/>
        <v>0.0043</v>
      </c>
      <c r="I20" s="111">
        <f t="shared" si="5"/>
        <v>0</v>
      </c>
      <c r="J20" s="60">
        <f>'Umlage Schulbaulast VwH'!K20</f>
        <v>193022</v>
      </c>
      <c r="K20" s="107">
        <f t="shared" si="6"/>
        <v>0.0115</v>
      </c>
      <c r="L20" s="112">
        <f t="shared" si="0"/>
        <v>0</v>
      </c>
      <c r="M20" s="113">
        <f t="shared" si="1"/>
        <v>0</v>
      </c>
      <c r="P20" s="170">
        <v>2163</v>
      </c>
      <c r="Q20" s="170">
        <f t="shared" si="7"/>
        <v>-2163</v>
      </c>
    </row>
    <row r="21" spans="1:17" ht="15.75" customHeight="1">
      <c r="A21" s="27">
        <v>12</v>
      </c>
      <c r="B21" s="61" t="s">
        <v>49</v>
      </c>
      <c r="C21" s="102">
        <f>'Umlage Schullast VwH'!D23</f>
        <v>10</v>
      </c>
      <c r="D21" s="103">
        <f>'Umlage Schullast VwH'!E23</f>
        <v>10</v>
      </c>
      <c r="E21" s="103">
        <f>'Umlage Schullast VwH'!F23</f>
        <v>9</v>
      </c>
      <c r="F21" s="165">
        <f t="shared" si="2"/>
        <v>29</v>
      </c>
      <c r="G21" s="104">
        <f t="shared" si="3"/>
        <v>9.666666666666666</v>
      </c>
      <c r="H21" s="110">
        <f t="shared" si="4"/>
        <v>0.0078</v>
      </c>
      <c r="I21" s="111">
        <f t="shared" si="5"/>
        <v>0</v>
      </c>
      <c r="J21" s="60">
        <f>'Umlage Schulbaulast VwH'!K21</f>
        <v>92486</v>
      </c>
      <c r="K21" s="107">
        <f t="shared" si="6"/>
        <v>0.0055</v>
      </c>
      <c r="L21" s="112">
        <f t="shared" si="0"/>
        <v>0</v>
      </c>
      <c r="M21" s="113">
        <f t="shared" si="1"/>
        <v>0</v>
      </c>
      <c r="P21" s="170">
        <v>1656.24</v>
      </c>
      <c r="Q21" s="170">
        <f t="shared" si="7"/>
        <v>-1656.24</v>
      </c>
    </row>
    <row r="22" spans="1:17" ht="15.75" customHeight="1">
      <c r="A22" s="27">
        <v>13</v>
      </c>
      <c r="B22" s="61" t="s">
        <v>50</v>
      </c>
      <c r="C22" s="102">
        <f>'Umlage Schullast VwH'!D24</f>
        <v>29</v>
      </c>
      <c r="D22" s="103">
        <f>'Umlage Schullast VwH'!E24</f>
        <v>36</v>
      </c>
      <c r="E22" s="103">
        <f>'Umlage Schullast VwH'!F24</f>
        <v>32</v>
      </c>
      <c r="F22" s="165">
        <f t="shared" si="2"/>
        <v>97</v>
      </c>
      <c r="G22" s="104">
        <f t="shared" si="3"/>
        <v>32.333333333333336</v>
      </c>
      <c r="H22" s="110">
        <f t="shared" si="4"/>
        <v>0.0262</v>
      </c>
      <c r="I22" s="111">
        <f t="shared" si="5"/>
        <v>0</v>
      </c>
      <c r="J22" s="60">
        <f>'Umlage Schulbaulast VwH'!K22</f>
        <v>622416</v>
      </c>
      <c r="K22" s="107">
        <f t="shared" si="6"/>
        <v>0.0369</v>
      </c>
      <c r="L22" s="112">
        <f t="shared" si="0"/>
        <v>0</v>
      </c>
      <c r="M22" s="113">
        <f t="shared" si="1"/>
        <v>0</v>
      </c>
      <c r="P22" s="170">
        <v>8182.32</v>
      </c>
      <c r="Q22" s="170">
        <f t="shared" si="7"/>
        <v>-8182.32</v>
      </c>
    </row>
    <row r="23" spans="1:17" ht="15.75" customHeight="1">
      <c r="A23" s="27">
        <v>14</v>
      </c>
      <c r="B23" s="61" t="s">
        <v>51</v>
      </c>
      <c r="C23" s="102">
        <f>'Umlage Schullast VwH'!D25</f>
        <v>17</v>
      </c>
      <c r="D23" s="103">
        <f>'Umlage Schullast VwH'!E25</f>
        <v>15</v>
      </c>
      <c r="E23" s="103">
        <f>'Umlage Schullast VwH'!F25</f>
        <v>14</v>
      </c>
      <c r="F23" s="165">
        <f t="shared" si="2"/>
        <v>46</v>
      </c>
      <c r="G23" s="104">
        <f t="shared" si="3"/>
        <v>15.333333333333334</v>
      </c>
      <c r="H23" s="110">
        <f t="shared" si="4"/>
        <v>0.0124</v>
      </c>
      <c r="I23" s="111">
        <f t="shared" si="5"/>
        <v>0</v>
      </c>
      <c r="J23" s="60">
        <f>'Umlage Schulbaulast VwH'!K23</f>
        <v>388233</v>
      </c>
      <c r="K23" s="107">
        <f t="shared" si="6"/>
        <v>0.023</v>
      </c>
      <c r="L23" s="112">
        <f t="shared" si="0"/>
        <v>0</v>
      </c>
      <c r="M23" s="113">
        <f t="shared" si="1"/>
        <v>0</v>
      </c>
      <c r="P23" s="170">
        <v>4548.48</v>
      </c>
      <c r="Q23" s="170">
        <f t="shared" si="7"/>
        <v>-4548.48</v>
      </c>
    </row>
    <row r="24" spans="1:17" ht="15.75" customHeight="1">
      <c r="A24" s="27">
        <v>15</v>
      </c>
      <c r="B24" s="61" t="s">
        <v>52</v>
      </c>
      <c r="C24" s="102">
        <f>'Umlage Schullast VwH'!D26</f>
        <v>896</v>
      </c>
      <c r="D24" s="103">
        <f>'Umlage Schullast VwH'!E26</f>
        <v>933</v>
      </c>
      <c r="E24" s="103">
        <f>'Umlage Schullast VwH'!F26</f>
        <v>946</v>
      </c>
      <c r="F24" s="165">
        <f t="shared" si="2"/>
        <v>2775</v>
      </c>
      <c r="G24" s="104">
        <f t="shared" si="3"/>
        <v>925</v>
      </c>
      <c r="H24" s="110">
        <f t="shared" si="4"/>
        <v>0.7494</v>
      </c>
      <c r="I24" s="111">
        <f t="shared" si="5"/>
        <v>0</v>
      </c>
      <c r="J24" s="60">
        <f>'Umlage Schulbaulast VwH'!K24</f>
        <v>11951450</v>
      </c>
      <c r="K24" s="107">
        <v>0.7073</v>
      </c>
      <c r="L24" s="112">
        <f t="shared" si="0"/>
        <v>0</v>
      </c>
      <c r="M24" s="113">
        <f t="shared" si="1"/>
        <v>0</v>
      </c>
      <c r="P24" s="170">
        <v>178960.44</v>
      </c>
      <c r="Q24" s="170">
        <f t="shared" si="7"/>
        <v>-178960.44</v>
      </c>
    </row>
    <row r="25" spans="1:17" ht="15.75" customHeight="1">
      <c r="A25" s="27">
        <v>16</v>
      </c>
      <c r="B25" s="61" t="s">
        <v>53</v>
      </c>
      <c r="C25" s="102">
        <f>'Umlage Schullast VwH'!D27</f>
        <v>2</v>
      </c>
      <c r="D25" s="103">
        <f>'Umlage Schullast VwH'!E27</f>
        <v>1</v>
      </c>
      <c r="E25" s="103">
        <f>'Umlage Schullast VwH'!F27</f>
        <v>0</v>
      </c>
      <c r="F25" s="165">
        <f t="shared" si="2"/>
        <v>3</v>
      </c>
      <c r="G25" s="104">
        <f t="shared" si="3"/>
        <v>1</v>
      </c>
      <c r="H25" s="110">
        <f>ROUND(G25/$G$28,4)</f>
        <v>0.0008</v>
      </c>
      <c r="I25" s="111">
        <f t="shared" si="5"/>
        <v>0</v>
      </c>
      <c r="J25" s="60">
        <f>'Umlage Schulbaulast VwH'!K25</f>
        <v>50859</v>
      </c>
      <c r="K25" s="107">
        <f>ROUND(J25/$J$28,4)</f>
        <v>0.003</v>
      </c>
      <c r="L25" s="112">
        <f t="shared" si="0"/>
        <v>0</v>
      </c>
      <c r="M25" s="113">
        <f t="shared" si="1"/>
        <v>0</v>
      </c>
      <c r="P25" s="170">
        <v>679.8</v>
      </c>
      <c r="Q25" s="170">
        <f t="shared" si="7"/>
        <v>-679.8</v>
      </c>
    </row>
    <row r="26" spans="1:17" ht="15.75" customHeight="1">
      <c r="A26" s="27">
        <v>17</v>
      </c>
      <c r="B26" s="61" t="s">
        <v>54</v>
      </c>
      <c r="C26" s="102">
        <f>'Umlage Schullast VwH'!D28</f>
        <v>32</v>
      </c>
      <c r="D26" s="103">
        <f>'Umlage Schullast VwH'!E28</f>
        <v>39</v>
      </c>
      <c r="E26" s="103">
        <f>'Umlage Schullast VwH'!F28</f>
        <v>36</v>
      </c>
      <c r="F26" s="165">
        <f t="shared" si="2"/>
        <v>107</v>
      </c>
      <c r="G26" s="104">
        <f t="shared" si="3"/>
        <v>35.666666666666664</v>
      </c>
      <c r="H26" s="110">
        <f>ROUND(G26/$G$28,4)</f>
        <v>0.0289</v>
      </c>
      <c r="I26" s="111">
        <f t="shared" si="5"/>
        <v>0</v>
      </c>
      <c r="J26" s="60">
        <f>'Umlage Schulbaulast VwH'!K26</f>
        <v>528855</v>
      </c>
      <c r="K26" s="107">
        <f>ROUND(J26/$J$28,4)</f>
        <v>0.0314</v>
      </c>
      <c r="L26" s="112">
        <f t="shared" si="0"/>
        <v>0</v>
      </c>
      <c r="M26" s="113">
        <f t="shared" si="1"/>
        <v>0</v>
      </c>
      <c r="P26" s="170">
        <v>7267.68</v>
      </c>
      <c r="Q26" s="170">
        <f t="shared" si="7"/>
        <v>-7267.68</v>
      </c>
    </row>
    <row r="27" spans="1:17" ht="16.5" customHeight="1" thickBot="1">
      <c r="A27" s="65">
        <v>18</v>
      </c>
      <c r="B27" s="66" t="s">
        <v>55</v>
      </c>
      <c r="C27" s="115">
        <f>'Umlage Schullast VwH'!D29</f>
        <v>70</v>
      </c>
      <c r="D27" s="116">
        <f>'Umlage Schullast VwH'!E29</f>
        <v>71</v>
      </c>
      <c r="E27" s="116">
        <f>'Umlage Schullast VwH'!F29</f>
        <v>75</v>
      </c>
      <c r="F27" s="172">
        <f t="shared" si="2"/>
        <v>216</v>
      </c>
      <c r="G27" s="169">
        <f t="shared" si="3"/>
        <v>72</v>
      </c>
      <c r="H27" s="117">
        <f>ROUND(G27/$G$28,4)</f>
        <v>0.0583</v>
      </c>
      <c r="I27" s="118">
        <f t="shared" si="5"/>
        <v>0</v>
      </c>
      <c r="J27" s="70">
        <f>'Umlage Schulbaulast VwH'!K27</f>
        <v>864330</v>
      </c>
      <c r="K27" s="119">
        <f>ROUND(J27/$J$28,4)</f>
        <v>0.0513</v>
      </c>
      <c r="L27" s="120">
        <f t="shared" si="0"/>
        <v>0</v>
      </c>
      <c r="M27" s="121">
        <f t="shared" si="1"/>
        <v>0</v>
      </c>
      <c r="P27" s="170">
        <v>13571.28</v>
      </c>
      <c r="Q27" s="170">
        <f t="shared" si="7"/>
        <v>-13571.28</v>
      </c>
    </row>
    <row r="28" spans="1:13" s="96" customFormat="1" ht="21" customHeight="1" thickBot="1">
      <c r="A28" s="173"/>
      <c r="B28" s="174" t="s">
        <v>4</v>
      </c>
      <c r="C28" s="122">
        <f>SUM(C10:C27)</f>
        <v>1198</v>
      </c>
      <c r="D28" s="123">
        <f>SUM(D10:D27)</f>
        <v>1242</v>
      </c>
      <c r="E28" s="123">
        <f>SUM(E10:E27)</f>
        <v>1263</v>
      </c>
      <c r="F28" s="124">
        <f aca="true" t="shared" si="8" ref="F28:K28">SUM(F10:F27)</f>
        <v>3703</v>
      </c>
      <c r="G28" s="125">
        <f t="shared" si="8"/>
        <v>1234.3333333333335</v>
      </c>
      <c r="H28" s="126">
        <f t="shared" si="8"/>
        <v>0.9999</v>
      </c>
      <c r="I28" s="127">
        <f t="shared" si="8"/>
        <v>0</v>
      </c>
      <c r="J28" s="127">
        <f t="shared" si="8"/>
        <v>16856644.36</v>
      </c>
      <c r="K28" s="128">
        <f t="shared" si="8"/>
        <v>0.9983000000000001</v>
      </c>
      <c r="L28" s="129">
        <f>SUM(L10:L27)</f>
        <v>0</v>
      </c>
      <c r="M28" s="130">
        <f>SUM(M10:M27)</f>
        <v>0</v>
      </c>
    </row>
    <row r="29" spans="15:16" ht="15.75" thickTop="1">
      <c r="O29" s="44"/>
      <c r="P29" s="44"/>
    </row>
    <row r="30" spans="3:16" ht="14.25" customHeight="1">
      <c r="C30" s="44"/>
      <c r="K30" s="51"/>
      <c r="L30" s="51"/>
      <c r="O30" s="44"/>
      <c r="P30" s="48"/>
    </row>
    <row r="31" spans="15:16" ht="15">
      <c r="O31" s="44"/>
      <c r="P31" s="48"/>
    </row>
    <row r="32" spans="11:16" ht="15">
      <c r="K32" s="98"/>
      <c r="O32" s="44"/>
      <c r="P32" s="48"/>
    </row>
    <row r="33" spans="11:16" ht="15">
      <c r="K33" s="98"/>
      <c r="O33" s="44"/>
      <c r="P33" s="48"/>
    </row>
    <row r="34" spans="11:16" ht="15">
      <c r="K34" s="98"/>
      <c r="O34" s="44"/>
      <c r="P34" s="48"/>
    </row>
    <row r="35" spans="11:12" ht="15">
      <c r="K35" s="98"/>
      <c r="L35" s="98"/>
    </row>
    <row r="36" spans="2:21" ht="1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2:21" ht="1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2:21" ht="14.25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2:21" ht="11.25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2:21" ht="1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2:21" ht="14.2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2:21" ht="1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99"/>
      <c r="P42" s="99"/>
      <c r="Q42" s="41"/>
      <c r="R42" s="41"/>
      <c r="S42" s="41"/>
      <c r="T42" s="41"/>
      <c r="U42" s="41"/>
    </row>
    <row r="43" spans="2:21" ht="1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99"/>
      <c r="P43" s="99"/>
      <c r="Q43" s="41"/>
      <c r="R43" s="41"/>
      <c r="S43" s="41"/>
      <c r="T43" s="41"/>
      <c r="U43" s="41"/>
    </row>
    <row r="44" spans="2:21" ht="1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99"/>
      <c r="P44" s="99"/>
      <c r="Q44" s="41"/>
      <c r="R44" s="41"/>
      <c r="S44" s="41"/>
      <c r="T44" s="41"/>
      <c r="U44" s="41"/>
    </row>
    <row r="45" spans="2:21" ht="1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2:21" ht="1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99"/>
      <c r="P46" s="99"/>
      <c r="Q46" s="41"/>
      <c r="R46" s="41"/>
      <c r="S46" s="41"/>
      <c r="T46" s="41"/>
      <c r="U46" s="41"/>
    </row>
    <row r="47" spans="2:21" ht="1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00"/>
      <c r="P47" s="101"/>
      <c r="Q47" s="41"/>
      <c r="R47" s="41"/>
      <c r="S47" s="41"/>
      <c r="T47" s="41"/>
      <c r="U47" s="41"/>
    </row>
    <row r="48" spans="2:21" ht="1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2:21" ht="1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99"/>
      <c r="P49" s="41"/>
      <c r="Q49" s="41"/>
      <c r="R49" s="41"/>
      <c r="S49" s="41"/>
      <c r="T49" s="41"/>
      <c r="U49" s="41"/>
    </row>
    <row r="50" spans="2:21" ht="1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2:21" ht="1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2:21" ht="1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</sheetData>
  <sheetProtection/>
  <mergeCells count="10">
    <mergeCell ref="A3:M3"/>
    <mergeCell ref="A7:A9"/>
    <mergeCell ref="C7:F7"/>
    <mergeCell ref="C8:F8"/>
    <mergeCell ref="G7:G8"/>
    <mergeCell ref="K7:K9"/>
    <mergeCell ref="M7:M8"/>
    <mergeCell ref="H7:H9"/>
    <mergeCell ref="B8:B9"/>
    <mergeCell ref="A5:M5"/>
  </mergeCells>
  <printOptions/>
  <pageMargins left="0.7874015748031497" right="0" top="0.5905511811023623" bottom="0.5905511811023623" header="0.5118110236220472" footer="0.5118110236220472"/>
  <pageSetup horizontalDpi="600" verticalDpi="600" orientation="landscape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8.7109375" style="31" customWidth="1"/>
    <col min="2" max="2" width="18.28125" style="31" customWidth="1"/>
    <col min="3" max="4" width="15.7109375" style="31" customWidth="1"/>
    <col min="5" max="5" width="15.57421875" style="31" customWidth="1"/>
    <col min="6" max="6" width="15.421875" style="31" customWidth="1"/>
    <col min="7" max="7" width="15.7109375" style="31" customWidth="1"/>
    <col min="8" max="8" width="17.140625" style="31" customWidth="1"/>
    <col min="9" max="9" width="16.7109375" style="31" customWidth="1"/>
    <col min="10" max="12" width="11.421875" style="31" customWidth="1"/>
    <col min="13" max="13" width="14.57421875" style="31" customWidth="1"/>
    <col min="14" max="16384" width="11.421875" style="31" customWidth="1"/>
  </cols>
  <sheetData>
    <row r="1" spans="1:10" ht="15.75" customHeight="1">
      <c r="A1" s="3"/>
      <c r="B1" s="3"/>
      <c r="C1" s="3"/>
      <c r="D1" s="3"/>
      <c r="E1" s="3"/>
      <c r="F1" s="3"/>
      <c r="G1" s="3"/>
      <c r="H1" s="3"/>
      <c r="I1" s="4" t="s">
        <v>91</v>
      </c>
      <c r="J1" s="14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14"/>
    </row>
    <row r="3" spans="1:10" ht="17.25" customHeight="1">
      <c r="A3" s="196" t="s">
        <v>89</v>
      </c>
      <c r="B3" s="196"/>
      <c r="C3" s="196"/>
      <c r="D3" s="196"/>
      <c r="E3" s="196"/>
      <c r="F3" s="196"/>
      <c r="G3" s="196"/>
      <c r="H3" s="196"/>
      <c r="I3" s="196"/>
      <c r="J3" s="14"/>
    </row>
    <row r="4" spans="1:10" ht="15" customHeight="1">
      <c r="A4" s="133"/>
      <c r="B4" s="133"/>
      <c r="C4" s="133"/>
      <c r="D4" s="133"/>
      <c r="E4" s="133"/>
      <c r="F4" s="133"/>
      <c r="G4" s="133"/>
      <c r="H4" s="133"/>
      <c r="I4" s="133"/>
      <c r="J4" s="14"/>
    </row>
    <row r="5" spans="1:13" ht="16.5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3"/>
      <c r="L5" s="41"/>
      <c r="M5" s="41"/>
    </row>
    <row r="6" spans="1:13" ht="18.75" customHeight="1">
      <c r="A6" s="230" t="s">
        <v>13</v>
      </c>
      <c r="B6" s="146"/>
      <c r="C6" s="228" t="s">
        <v>36</v>
      </c>
      <c r="D6" s="229"/>
      <c r="E6" s="147"/>
      <c r="F6" s="148" t="s">
        <v>58</v>
      </c>
      <c r="G6" s="148" t="s">
        <v>1</v>
      </c>
      <c r="H6" s="149" t="s">
        <v>1</v>
      </c>
      <c r="I6" s="88" t="s">
        <v>12</v>
      </c>
      <c r="J6" s="8"/>
      <c r="K6" s="38"/>
      <c r="L6" s="41"/>
      <c r="M6" s="41"/>
    </row>
    <row r="7" spans="1:13" ht="18" customHeight="1" thickBot="1">
      <c r="A7" s="231"/>
      <c r="B7" s="76" t="s">
        <v>0</v>
      </c>
      <c r="C7" s="150" t="s">
        <v>56</v>
      </c>
      <c r="D7" s="151" t="s">
        <v>57</v>
      </c>
      <c r="E7" s="152" t="s">
        <v>1</v>
      </c>
      <c r="F7" s="153" t="s">
        <v>59</v>
      </c>
      <c r="G7" s="153">
        <v>2014</v>
      </c>
      <c r="H7" s="193">
        <v>2013</v>
      </c>
      <c r="I7" s="154" t="s">
        <v>60</v>
      </c>
      <c r="J7" s="8"/>
      <c r="K7" s="38"/>
      <c r="L7" s="41"/>
      <c r="M7" s="41"/>
    </row>
    <row r="8" spans="1:13" ht="17.25" customHeight="1">
      <c r="A8" s="23">
        <v>1</v>
      </c>
      <c r="B8" s="55" t="s">
        <v>14</v>
      </c>
      <c r="C8" s="136">
        <f>'Umlage Schullast VwH'!J12</f>
        <v>208.71</v>
      </c>
      <c r="D8" s="137">
        <f>'Umlage Schulbaulast VwH'!O10</f>
        <v>2022.76</v>
      </c>
      <c r="E8" s="136">
        <f>SUM(C8:D8)</f>
        <v>2231.47</v>
      </c>
      <c r="F8" s="138">
        <f>'Umlage Schulbaulast VmH'!M10</f>
        <v>0</v>
      </c>
      <c r="G8" s="138">
        <f>SUM(E8:F8)</f>
        <v>2231.47</v>
      </c>
      <c r="H8" s="175">
        <v>5667.59</v>
      </c>
      <c r="I8" s="109">
        <f aca="true" t="shared" si="0" ref="I8:I25">G8-H8</f>
        <v>-3436.1200000000003</v>
      </c>
      <c r="J8" s="9"/>
      <c r="K8" s="39"/>
      <c r="L8" s="41"/>
      <c r="M8" s="195"/>
    </row>
    <row r="9" spans="1:13" ht="15.75" customHeight="1">
      <c r="A9" s="27">
        <v>2</v>
      </c>
      <c r="B9" s="61" t="s">
        <v>15</v>
      </c>
      <c r="C9" s="136">
        <f>'Umlage Schullast VwH'!J13</f>
        <v>4089.17</v>
      </c>
      <c r="D9" s="137">
        <f>'Umlage Schulbaulast VwH'!O11</f>
        <v>31809.37</v>
      </c>
      <c r="E9" s="136">
        <f aca="true" t="shared" si="1" ref="E9:E25">SUM(C9:D9)</f>
        <v>35898.54</v>
      </c>
      <c r="F9" s="138">
        <f>'Umlage Schulbaulast VmH'!M11</f>
        <v>0</v>
      </c>
      <c r="G9" s="138">
        <f aca="true" t="shared" si="2" ref="G9:G25">SUM(E9:F9)</f>
        <v>35898.54</v>
      </c>
      <c r="H9" s="176">
        <v>114116.46</v>
      </c>
      <c r="I9" s="109">
        <f t="shared" si="0"/>
        <v>-78217.92000000001</v>
      </c>
      <c r="J9" s="9"/>
      <c r="K9" s="39"/>
      <c r="L9" s="41"/>
      <c r="M9" s="195"/>
    </row>
    <row r="10" spans="1:13" ht="15.75" customHeight="1">
      <c r="A10" s="27">
        <v>3</v>
      </c>
      <c r="B10" s="61" t="s">
        <v>16</v>
      </c>
      <c r="C10" s="136">
        <f>'Umlage Schullast VwH'!J14</f>
        <v>626.13</v>
      </c>
      <c r="D10" s="137">
        <f>'Umlage Schulbaulast VwH'!O12</f>
        <v>6557.625</v>
      </c>
      <c r="E10" s="136">
        <f t="shared" si="1"/>
        <v>7183.755</v>
      </c>
      <c r="F10" s="138">
        <f>'Umlage Schulbaulast VmH'!M12</f>
        <v>0</v>
      </c>
      <c r="G10" s="138">
        <f t="shared" si="2"/>
        <v>7183.755</v>
      </c>
      <c r="H10" s="176">
        <v>20435.24</v>
      </c>
      <c r="I10" s="109">
        <f t="shared" si="0"/>
        <v>-13251.485</v>
      </c>
      <c r="J10" s="9"/>
      <c r="K10" s="39"/>
      <c r="M10" s="98"/>
    </row>
    <row r="11" spans="1:13" ht="15.75" customHeight="1">
      <c r="A11" s="27">
        <v>4</v>
      </c>
      <c r="B11" s="61" t="s">
        <v>17</v>
      </c>
      <c r="C11" s="136">
        <f>'Umlage Schullast VwH'!J15</f>
        <v>1190.42</v>
      </c>
      <c r="D11" s="137">
        <f>'Umlage Schulbaulast VwH'!O13</f>
        <v>11157.75</v>
      </c>
      <c r="E11" s="136">
        <f t="shared" si="1"/>
        <v>12348.17</v>
      </c>
      <c r="F11" s="138">
        <f>'Umlage Schulbaulast VmH'!M13</f>
        <v>0</v>
      </c>
      <c r="G11" s="138">
        <f t="shared" si="2"/>
        <v>12348.17</v>
      </c>
      <c r="H11" s="176">
        <v>34571.79</v>
      </c>
      <c r="I11" s="109">
        <f t="shared" si="0"/>
        <v>-22223.620000000003</v>
      </c>
      <c r="J11" s="9"/>
      <c r="K11" s="39"/>
      <c r="M11" s="98"/>
    </row>
    <row r="12" spans="1:13" ht="15.75" customHeight="1">
      <c r="A12" s="27">
        <v>5</v>
      </c>
      <c r="B12" s="61" t="s">
        <v>18</v>
      </c>
      <c r="C12" s="136">
        <f>'Umlage Schullast VwH'!J16</f>
        <v>185.51999999999998</v>
      </c>
      <c r="D12" s="137">
        <f>'Umlage Schulbaulast VwH'!O14</f>
        <v>1565.9999999999998</v>
      </c>
      <c r="E12" s="136">
        <f t="shared" si="1"/>
        <v>1751.5199999999998</v>
      </c>
      <c r="F12" s="138">
        <f>'Umlage Schulbaulast VmH'!M14</f>
        <v>0</v>
      </c>
      <c r="G12" s="138">
        <f t="shared" si="2"/>
        <v>1751.5199999999998</v>
      </c>
      <c r="H12" s="176">
        <v>5125.87</v>
      </c>
      <c r="I12" s="109">
        <f t="shared" si="0"/>
        <v>-3374.3500000000004</v>
      </c>
      <c r="J12" s="9"/>
      <c r="K12" s="39"/>
      <c r="M12" s="98"/>
    </row>
    <row r="13" spans="1:13" ht="15.75" customHeight="1">
      <c r="A13" s="27">
        <v>6</v>
      </c>
      <c r="B13" s="61" t="s">
        <v>19</v>
      </c>
      <c r="C13" s="136">
        <f>'Umlage Schullast VwH'!J17</f>
        <v>231.9</v>
      </c>
      <c r="D13" s="137">
        <f>'Umlage Schulbaulast VwH'!O15</f>
        <v>2936.25</v>
      </c>
      <c r="E13" s="136">
        <f t="shared" si="1"/>
        <v>3168.15</v>
      </c>
      <c r="F13" s="138">
        <f>'Umlage Schulbaulast VmH'!M15</f>
        <v>0</v>
      </c>
      <c r="G13" s="138">
        <f t="shared" si="2"/>
        <v>3168.15</v>
      </c>
      <c r="H13" s="176">
        <v>6230.46</v>
      </c>
      <c r="I13" s="109">
        <f t="shared" si="0"/>
        <v>-3062.31</v>
      </c>
      <c r="J13" s="9"/>
      <c r="K13" s="39"/>
      <c r="M13" s="98"/>
    </row>
    <row r="14" spans="1:13" ht="15.75" customHeight="1">
      <c r="A14" s="27">
        <v>7</v>
      </c>
      <c r="B14" s="61" t="s">
        <v>20</v>
      </c>
      <c r="C14" s="136">
        <f>'Umlage Schullast VwH'!J18</f>
        <v>270.55</v>
      </c>
      <c r="D14" s="137">
        <f>'Umlage Schulbaulast VwH'!O16</f>
        <v>2544.76</v>
      </c>
      <c r="E14" s="136">
        <f t="shared" si="1"/>
        <v>2815.3100000000004</v>
      </c>
      <c r="F14" s="138">
        <f>'Umlage Schulbaulast VmH'!M16</f>
        <v>0</v>
      </c>
      <c r="G14" s="138">
        <f t="shared" si="2"/>
        <v>2815.3100000000004</v>
      </c>
      <c r="H14" s="176">
        <v>7519.26</v>
      </c>
      <c r="I14" s="109">
        <f t="shared" si="0"/>
        <v>-4703.95</v>
      </c>
      <c r="J14" s="9"/>
      <c r="K14" s="39"/>
      <c r="M14" s="98"/>
    </row>
    <row r="15" spans="1:13" ht="15.75" customHeight="1">
      <c r="A15" s="27">
        <v>8</v>
      </c>
      <c r="B15" s="61" t="s">
        <v>21</v>
      </c>
      <c r="C15" s="136">
        <f>'Umlage Schullast VwH'!J19</f>
        <v>316.93</v>
      </c>
      <c r="D15" s="137">
        <f>'Umlage Schulbaulast VwH'!O17</f>
        <v>3980.245</v>
      </c>
      <c r="E15" s="136">
        <f t="shared" si="1"/>
        <v>4297.175</v>
      </c>
      <c r="F15" s="138">
        <f>'Umlage Schulbaulast VmH'!M17</f>
        <v>0</v>
      </c>
      <c r="G15" s="138">
        <f t="shared" si="2"/>
        <v>4297.175</v>
      </c>
      <c r="H15" s="176">
        <v>11787.52</v>
      </c>
      <c r="I15" s="109">
        <f t="shared" si="0"/>
        <v>-7490.345</v>
      </c>
      <c r="J15" s="9"/>
      <c r="K15" s="39"/>
      <c r="M15" s="98"/>
    </row>
    <row r="16" spans="1:13" ht="15.75" customHeight="1">
      <c r="A16" s="27">
        <v>9</v>
      </c>
      <c r="B16" s="61" t="s">
        <v>22</v>
      </c>
      <c r="C16" s="136">
        <f>'Umlage Schullast VwH'!J20</f>
        <v>1105.39</v>
      </c>
      <c r="D16" s="137">
        <f>'Umlage Schulbaulast VwH'!O18</f>
        <v>9624.369999999999</v>
      </c>
      <c r="E16" s="136">
        <f t="shared" si="1"/>
        <v>10729.759999999998</v>
      </c>
      <c r="F16" s="138">
        <f>'Umlage Schulbaulast VmH'!M18</f>
        <v>0</v>
      </c>
      <c r="G16" s="138">
        <f t="shared" si="2"/>
        <v>10729.759999999998</v>
      </c>
      <c r="H16" s="176">
        <v>33061.24</v>
      </c>
      <c r="I16" s="109">
        <f t="shared" si="0"/>
        <v>-22331.48</v>
      </c>
      <c r="J16" s="9"/>
      <c r="K16" s="39"/>
      <c r="M16" s="98"/>
    </row>
    <row r="17" spans="1:13" ht="15.75" customHeight="1">
      <c r="A17" s="27">
        <v>10</v>
      </c>
      <c r="B17" s="61" t="s">
        <v>23</v>
      </c>
      <c r="C17" s="136">
        <f>'Umlage Schullast VwH'!J21</f>
        <v>417.42</v>
      </c>
      <c r="D17" s="137">
        <f>'Umlage Schulbaulast VwH'!O19</f>
        <v>6166.12</v>
      </c>
      <c r="E17" s="136">
        <f t="shared" si="1"/>
        <v>6583.54</v>
      </c>
      <c r="F17" s="138">
        <f>'Umlage Schulbaulast VmH'!M19</f>
        <v>0</v>
      </c>
      <c r="G17" s="138">
        <f t="shared" si="2"/>
        <v>6583.54</v>
      </c>
      <c r="H17" s="176">
        <v>16255.01</v>
      </c>
      <c r="I17" s="109">
        <f t="shared" si="0"/>
        <v>-9671.470000000001</v>
      </c>
      <c r="J17" s="9"/>
      <c r="K17" s="39"/>
      <c r="M17" s="98"/>
    </row>
    <row r="18" spans="1:13" ht="15.75" customHeight="1">
      <c r="A18" s="27">
        <v>11</v>
      </c>
      <c r="B18" s="61" t="s">
        <v>24</v>
      </c>
      <c r="C18" s="136">
        <f>'Umlage Schullast VwH'!J22</f>
        <v>332.39</v>
      </c>
      <c r="D18" s="137">
        <f>'Umlage Schulbaulast VwH'!O20</f>
        <v>5154.745</v>
      </c>
      <c r="E18" s="136">
        <f t="shared" si="1"/>
        <v>5487.135</v>
      </c>
      <c r="F18" s="138">
        <f>'Umlage Schulbaulast VmH'!M20</f>
        <v>0</v>
      </c>
      <c r="G18" s="138">
        <f t="shared" si="2"/>
        <v>5487.135</v>
      </c>
      <c r="H18" s="176">
        <v>12980.81</v>
      </c>
      <c r="I18" s="109">
        <f t="shared" si="0"/>
        <v>-7493.674999999999</v>
      </c>
      <c r="J18" s="9"/>
      <c r="K18" s="39"/>
      <c r="M18" s="98"/>
    </row>
    <row r="19" spans="1:13" ht="15.75" customHeight="1">
      <c r="A19" s="27">
        <v>12</v>
      </c>
      <c r="B19" s="61" t="s">
        <v>25</v>
      </c>
      <c r="C19" s="136">
        <f>'Umlage Schullast VwH'!J23</f>
        <v>602.9399999999999</v>
      </c>
      <c r="D19" s="137">
        <f>'Umlage Schulbaulast VwH'!O21</f>
        <v>4339.13</v>
      </c>
      <c r="E19" s="136">
        <f t="shared" si="1"/>
        <v>4942.07</v>
      </c>
      <c r="F19" s="138">
        <f>'Umlage Schulbaulast VmH'!M21</f>
        <v>0</v>
      </c>
      <c r="G19" s="138">
        <f t="shared" si="2"/>
        <v>4942.07</v>
      </c>
      <c r="H19" s="176">
        <v>17322.73</v>
      </c>
      <c r="I19" s="109">
        <f t="shared" si="0"/>
        <v>-12380.66</v>
      </c>
      <c r="J19" s="9"/>
      <c r="K19" s="39"/>
      <c r="M19" s="98"/>
    </row>
    <row r="20" spans="1:13" ht="15.75" customHeight="1">
      <c r="A20" s="27">
        <v>13</v>
      </c>
      <c r="B20" s="61" t="s">
        <v>26</v>
      </c>
      <c r="C20" s="136">
        <f>'Umlage Schullast VwH'!J24</f>
        <v>2025.26</v>
      </c>
      <c r="D20" s="137">
        <f>'Umlage Schulbaulast VwH'!O22</f>
        <v>20586.370000000003</v>
      </c>
      <c r="E20" s="136">
        <f t="shared" si="1"/>
        <v>22611.63</v>
      </c>
      <c r="F20" s="138">
        <f>'Umlage Schulbaulast VmH'!M22</f>
        <v>0</v>
      </c>
      <c r="G20" s="138">
        <f t="shared" si="2"/>
        <v>22611.63</v>
      </c>
      <c r="H20" s="176">
        <v>65100.47</v>
      </c>
      <c r="I20" s="109">
        <f t="shared" si="0"/>
        <v>-42488.84</v>
      </c>
      <c r="J20" s="9"/>
      <c r="K20" s="39"/>
      <c r="M20" s="98"/>
    </row>
    <row r="21" spans="1:13" ht="15.75" customHeight="1">
      <c r="A21" s="27">
        <v>14</v>
      </c>
      <c r="B21" s="61" t="s">
        <v>27</v>
      </c>
      <c r="C21" s="136">
        <f>'Umlage Schullast VwH'!J25</f>
        <v>958.52</v>
      </c>
      <c r="D21" s="137">
        <f>'Umlage Schulbaulast VwH'!O23</f>
        <v>11549.25</v>
      </c>
      <c r="E21" s="136">
        <f t="shared" si="1"/>
        <v>12507.77</v>
      </c>
      <c r="F21" s="138">
        <f>'Umlage Schulbaulast VmH'!M23</f>
        <v>0</v>
      </c>
      <c r="G21" s="138">
        <f t="shared" si="2"/>
        <v>12507.77</v>
      </c>
      <c r="H21" s="176">
        <v>32737.2</v>
      </c>
      <c r="I21" s="109">
        <f t="shared" si="0"/>
        <v>-20229.43</v>
      </c>
      <c r="J21" s="9"/>
      <c r="K21" s="39"/>
      <c r="M21" s="98"/>
    </row>
    <row r="22" spans="1:13" ht="15.75" customHeight="1">
      <c r="A22" s="27">
        <v>15</v>
      </c>
      <c r="B22" s="61" t="s">
        <v>28</v>
      </c>
      <c r="C22" s="136">
        <f>'Umlage Schullast VwH'!J26</f>
        <v>57936.35</v>
      </c>
      <c r="D22" s="137">
        <f>'Umlage Schulbaulast VwH'!O24</f>
        <v>475835.62</v>
      </c>
      <c r="E22" s="136">
        <f t="shared" si="1"/>
        <v>533771.97</v>
      </c>
      <c r="F22" s="138">
        <f>'Umlage Schulbaulast VmH'!M24</f>
        <v>0</v>
      </c>
      <c r="G22" s="138">
        <f t="shared" si="2"/>
        <v>533771.97</v>
      </c>
      <c r="H22" s="176">
        <v>1677808.24</v>
      </c>
      <c r="I22" s="109">
        <f t="shared" si="0"/>
        <v>-1144036.27</v>
      </c>
      <c r="J22" s="9"/>
      <c r="K22" s="39"/>
      <c r="M22" s="98"/>
    </row>
    <row r="23" spans="1:13" ht="15.75" customHeight="1">
      <c r="A23" s="27">
        <v>16</v>
      </c>
      <c r="B23" s="61" t="s">
        <v>29</v>
      </c>
      <c r="C23" s="136">
        <f>'Umlage Schullast VwH'!J27</f>
        <v>61.84</v>
      </c>
      <c r="D23" s="137">
        <f>'Umlage Schulbaulast VwH'!O25</f>
        <v>1239.75</v>
      </c>
      <c r="E23" s="136">
        <f t="shared" si="1"/>
        <v>1301.59</v>
      </c>
      <c r="F23" s="138">
        <f>'Umlage Schulbaulast VmH'!M25</f>
        <v>0</v>
      </c>
      <c r="G23" s="138">
        <f t="shared" si="2"/>
        <v>1301.59</v>
      </c>
      <c r="H23" s="176">
        <v>3951.01</v>
      </c>
      <c r="I23" s="109">
        <f t="shared" si="0"/>
        <v>-2649.42</v>
      </c>
      <c r="J23" s="9"/>
      <c r="K23" s="39"/>
      <c r="M23" s="98"/>
    </row>
    <row r="24" spans="1:13" ht="15.75" customHeight="1">
      <c r="A24" s="27">
        <v>17</v>
      </c>
      <c r="B24" s="61" t="s">
        <v>30</v>
      </c>
      <c r="C24" s="136">
        <f>'Umlage Schullast VwH'!J28</f>
        <v>2233.97</v>
      </c>
      <c r="D24" s="137">
        <f>'Umlage Schulbaulast VwH'!O26</f>
        <v>19672.870000000003</v>
      </c>
      <c r="E24" s="136">
        <f t="shared" si="1"/>
        <v>21906.840000000004</v>
      </c>
      <c r="F24" s="138">
        <f>'Umlage Schulbaulast VmH'!M26</f>
        <v>0</v>
      </c>
      <c r="G24" s="138">
        <f t="shared" si="2"/>
        <v>21906.840000000004</v>
      </c>
      <c r="H24" s="176">
        <v>65421.12</v>
      </c>
      <c r="I24" s="109">
        <f t="shared" si="0"/>
        <v>-43514.28</v>
      </c>
      <c r="J24" s="9"/>
      <c r="K24" s="39"/>
      <c r="M24" s="98"/>
    </row>
    <row r="25" spans="1:13" ht="18.75" thickBot="1">
      <c r="A25" s="65">
        <v>18</v>
      </c>
      <c r="B25" s="66" t="s">
        <v>31</v>
      </c>
      <c r="C25" s="139">
        <f>'Umlage Schullast VwH'!J29</f>
        <v>4506.59</v>
      </c>
      <c r="D25" s="140">
        <f>'Umlage Schulbaulast VwH'!O27</f>
        <v>35756.994999999995</v>
      </c>
      <c r="E25" s="136">
        <f t="shared" si="1"/>
        <v>40263.58499999999</v>
      </c>
      <c r="F25" s="120">
        <f>'Umlage Schulbaulast VmH'!M27</f>
        <v>0</v>
      </c>
      <c r="G25" s="141">
        <f t="shared" si="2"/>
        <v>40263.58499999999</v>
      </c>
      <c r="H25" s="177">
        <v>128207.98</v>
      </c>
      <c r="I25" s="121">
        <f t="shared" si="0"/>
        <v>-87944.395</v>
      </c>
      <c r="J25" s="9"/>
      <c r="K25" s="39"/>
      <c r="M25" s="98"/>
    </row>
    <row r="26" spans="1:11" ht="21" customHeight="1" thickBot="1">
      <c r="A26" s="1"/>
      <c r="B26" s="2" t="s">
        <v>4</v>
      </c>
      <c r="C26" s="142">
        <f>SUM(C8:C25)</f>
        <v>77300</v>
      </c>
      <c r="D26" s="143">
        <f>SUM(D8:D25)+0.02</f>
        <v>652500</v>
      </c>
      <c r="E26" s="144">
        <f>SUM(E8:E25)+0.02</f>
        <v>729799.9999999999</v>
      </c>
      <c r="F26" s="142">
        <f>SUM(F8:F25)</f>
        <v>0</v>
      </c>
      <c r="G26" s="142">
        <f>SUM(G8:G25)+0.02</f>
        <v>729799.9999999999</v>
      </c>
      <c r="H26" s="145">
        <f>SUM(H8:H25)</f>
        <v>2258300</v>
      </c>
      <c r="I26" s="130">
        <f>SUM(I8:I25)+0.02</f>
        <v>-1528500</v>
      </c>
      <c r="J26" s="135"/>
      <c r="K26" s="39"/>
    </row>
    <row r="27" spans="1:10" ht="18.75" thickTop="1">
      <c r="A27" s="3"/>
      <c r="B27" s="3"/>
      <c r="C27" s="3"/>
      <c r="D27" s="3"/>
      <c r="E27" s="3"/>
      <c r="F27" s="7"/>
      <c r="G27" s="7"/>
      <c r="H27" s="7"/>
      <c r="I27" s="7"/>
      <c r="J27" s="7"/>
    </row>
    <row r="28" spans="1:10" ht="18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8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8">
      <c r="A30" s="3"/>
      <c r="B30" s="3"/>
      <c r="C30" s="3"/>
      <c r="D30" s="3"/>
      <c r="E30" s="3"/>
      <c r="F30" s="3"/>
      <c r="G30" s="3"/>
      <c r="H30" s="3"/>
      <c r="I30" s="3"/>
      <c r="J30" s="3"/>
    </row>
    <row r="32" ht="15">
      <c r="F32" s="41"/>
    </row>
  </sheetData>
  <sheetProtection/>
  <mergeCells count="3">
    <mergeCell ref="A3:I3"/>
    <mergeCell ref="C6:D6"/>
    <mergeCell ref="A6:A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.7109375" style="3" customWidth="1"/>
    <col min="2" max="2" width="18.28125" style="3" customWidth="1"/>
    <col min="3" max="3" width="18.57421875" style="3" customWidth="1"/>
    <col min="4" max="4" width="12.28125" style="3" customWidth="1"/>
    <col min="5" max="7" width="18.57421875" style="3" customWidth="1"/>
    <col min="8" max="8" width="8.7109375" style="3" customWidth="1"/>
    <col min="9" max="16384" width="11.421875" style="3" customWidth="1"/>
  </cols>
  <sheetData>
    <row r="1" spans="7:8" ht="18">
      <c r="G1" s="15"/>
      <c r="H1" s="15" t="s">
        <v>92</v>
      </c>
    </row>
    <row r="2" ht="19.5" customHeight="1">
      <c r="I2" s="4"/>
    </row>
    <row r="3" spans="1:13" ht="18">
      <c r="A3" s="196" t="s">
        <v>88</v>
      </c>
      <c r="B3" s="196"/>
      <c r="C3" s="196"/>
      <c r="D3" s="196"/>
      <c r="E3" s="196"/>
      <c r="F3" s="196"/>
      <c r="G3" s="196"/>
      <c r="H3" s="52"/>
      <c r="I3" s="52"/>
      <c r="J3" s="5"/>
      <c r="K3" s="5"/>
      <c r="L3" s="5"/>
      <c r="M3" s="5"/>
    </row>
    <row r="4" ht="15" customHeight="1">
      <c r="A4" s="14"/>
    </row>
    <row r="5" spans="1:9" ht="15" customHeight="1">
      <c r="A5" s="224" t="s">
        <v>61</v>
      </c>
      <c r="B5" s="224"/>
      <c r="C5" s="224"/>
      <c r="D5" s="224"/>
      <c r="E5" s="224"/>
      <c r="F5" s="224"/>
      <c r="G5" s="224"/>
      <c r="H5" s="162"/>
      <c r="I5" s="162"/>
    </row>
    <row r="6" spans="1:10" ht="18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1.25" customHeight="1">
      <c r="A7" s="16"/>
      <c r="B7" s="17"/>
      <c r="C7" s="17"/>
      <c r="D7" s="18"/>
      <c r="E7" s="17"/>
      <c r="F7" s="17"/>
      <c r="G7" s="17"/>
      <c r="H7" s="7"/>
      <c r="I7" s="7"/>
      <c r="J7" s="6"/>
    </row>
    <row r="8" spans="1:10" ht="18">
      <c r="A8" s="157"/>
      <c r="B8" s="158"/>
      <c r="C8" s="159">
        <f>Umlagezusammenstellung!E26</f>
        <v>729799.9999999999</v>
      </c>
      <c r="D8" s="160" t="s">
        <v>63</v>
      </c>
      <c r="E8" s="159">
        <v>2858000</v>
      </c>
      <c r="F8" s="159">
        <v>2893000</v>
      </c>
      <c r="G8" s="159">
        <v>2904800</v>
      </c>
      <c r="H8" s="8"/>
      <c r="I8" s="8"/>
      <c r="J8" s="6"/>
    </row>
    <row r="9" spans="1:10" ht="11.25" customHeight="1">
      <c r="A9" s="232" t="s">
        <v>64</v>
      </c>
      <c r="B9" s="203" t="s">
        <v>0</v>
      </c>
      <c r="C9" s="160"/>
      <c r="D9" s="160"/>
      <c r="E9" s="160"/>
      <c r="F9" s="160"/>
      <c r="G9" s="160"/>
      <c r="H9" s="8"/>
      <c r="I9" s="8"/>
      <c r="J9" s="6"/>
    </row>
    <row r="10" spans="1:10" ht="18">
      <c r="A10" s="232"/>
      <c r="B10" s="203"/>
      <c r="C10" s="75">
        <v>2014</v>
      </c>
      <c r="D10" s="161" t="s">
        <v>2</v>
      </c>
      <c r="E10" s="75">
        <v>2015</v>
      </c>
      <c r="F10" s="75">
        <v>2016</v>
      </c>
      <c r="G10" s="75">
        <v>2017</v>
      </c>
      <c r="H10" s="8"/>
      <c r="I10" s="8"/>
      <c r="J10" s="6"/>
    </row>
    <row r="11" spans="1:10" ht="11.25" customHeight="1" thickBot="1">
      <c r="A11" s="19"/>
      <c r="B11" s="20"/>
      <c r="C11" s="21"/>
      <c r="D11" s="22"/>
      <c r="E11" s="21"/>
      <c r="F11" s="21"/>
      <c r="G11" s="21"/>
      <c r="H11" s="8"/>
      <c r="I11" s="8"/>
      <c r="J11" s="6"/>
    </row>
    <row r="12" spans="1:10" ht="15.75" customHeight="1">
      <c r="A12" s="23">
        <v>1</v>
      </c>
      <c r="B12" s="24" t="s">
        <v>65</v>
      </c>
      <c r="C12" s="25">
        <f>Umlagezusammenstellung!E8</f>
        <v>2231.47</v>
      </c>
      <c r="D12" s="26">
        <f>C12/C8</f>
        <v>0.0030576459303918884</v>
      </c>
      <c r="E12" s="25">
        <f>$E$8*D12</f>
        <v>8738.752069060018</v>
      </c>
      <c r="F12" s="25">
        <f>$F$8*D12</f>
        <v>8845.769676623733</v>
      </c>
      <c r="G12" s="25">
        <f>$G$8*D12</f>
        <v>8881.849898602357</v>
      </c>
      <c r="H12" s="9"/>
      <c r="I12" s="9"/>
      <c r="J12" s="6"/>
    </row>
    <row r="13" spans="1:10" ht="15.75" customHeight="1">
      <c r="A13" s="27">
        <v>2</v>
      </c>
      <c r="B13" s="28" t="s">
        <v>66</v>
      </c>
      <c r="C13" s="25">
        <f>Umlagezusammenstellung!E9</f>
        <v>35898.54</v>
      </c>
      <c r="D13" s="26">
        <f>C13/$C$8</f>
        <v>0.04918955878322829</v>
      </c>
      <c r="E13" s="25">
        <f aca="true" t="shared" si="0" ref="E13:E29">$E$8*D13</f>
        <v>140583.75900246645</v>
      </c>
      <c r="F13" s="25">
        <f aca="true" t="shared" si="1" ref="F13:F29">$F$8*D13</f>
        <v>142305.39355987945</v>
      </c>
      <c r="G13" s="25">
        <f aca="true" t="shared" si="2" ref="G13:G29">$G$8*D13</f>
        <v>142885.83035352154</v>
      </c>
      <c r="H13" s="9"/>
      <c r="I13" s="9"/>
      <c r="J13" s="6"/>
    </row>
    <row r="14" spans="1:10" ht="15.75" customHeight="1">
      <c r="A14" s="27">
        <v>3</v>
      </c>
      <c r="B14" s="28" t="s">
        <v>67</v>
      </c>
      <c r="C14" s="25">
        <f>Umlagezusammenstellung!E10</f>
        <v>7183.755</v>
      </c>
      <c r="D14" s="26">
        <f aca="true" t="shared" si="3" ref="D14:D29">C14/$C$8</f>
        <v>0.00984345711153741</v>
      </c>
      <c r="E14" s="25">
        <f t="shared" si="0"/>
        <v>28132.600424773915</v>
      </c>
      <c r="F14" s="25">
        <f t="shared" si="1"/>
        <v>28477.121423677727</v>
      </c>
      <c r="G14" s="25">
        <f t="shared" si="2"/>
        <v>28593.274217593866</v>
      </c>
      <c r="H14" s="7"/>
      <c r="I14" s="9"/>
      <c r="J14" s="6"/>
    </row>
    <row r="15" spans="1:10" ht="15.75" customHeight="1">
      <c r="A15" s="27">
        <v>4</v>
      </c>
      <c r="B15" s="28" t="s">
        <v>68</v>
      </c>
      <c r="C15" s="25">
        <f>Umlagezusammenstellung!E11</f>
        <v>12348.17</v>
      </c>
      <c r="D15" s="26">
        <f t="shared" si="3"/>
        <v>0.016919936969032615</v>
      </c>
      <c r="E15" s="25">
        <f t="shared" si="0"/>
        <v>48357.17985749521</v>
      </c>
      <c r="F15" s="25">
        <f t="shared" si="1"/>
        <v>48949.377651411356</v>
      </c>
      <c r="G15" s="25">
        <f t="shared" si="2"/>
        <v>49149.03290764594</v>
      </c>
      <c r="H15" s="9"/>
      <c r="I15" s="9"/>
      <c r="J15" s="6"/>
    </row>
    <row r="16" spans="1:10" ht="15.75" customHeight="1">
      <c r="A16" s="27">
        <v>5</v>
      </c>
      <c r="B16" s="28" t="s">
        <v>69</v>
      </c>
      <c r="C16" s="25">
        <f>Umlagezusammenstellung!E12</f>
        <v>1751.5199999999998</v>
      </c>
      <c r="D16" s="26">
        <f t="shared" si="3"/>
        <v>0.0024000000000000002</v>
      </c>
      <c r="E16" s="25">
        <f>$E$8*D16</f>
        <v>6859.200000000001</v>
      </c>
      <c r="F16" s="25">
        <f t="shared" si="1"/>
        <v>6943.200000000001</v>
      </c>
      <c r="G16" s="25">
        <f t="shared" si="2"/>
        <v>6971.52</v>
      </c>
      <c r="H16" s="9"/>
      <c r="I16" s="9"/>
      <c r="J16" s="6"/>
    </row>
    <row r="17" spans="1:10" ht="15.75" customHeight="1">
      <c r="A17" s="27">
        <v>6</v>
      </c>
      <c r="B17" s="28" t="s">
        <v>70</v>
      </c>
      <c r="C17" s="25">
        <f>Umlagezusammenstellung!E13</f>
        <v>3168.15</v>
      </c>
      <c r="D17" s="26">
        <f t="shared" si="3"/>
        <v>0.004341120855028776</v>
      </c>
      <c r="E17" s="25">
        <f t="shared" si="0"/>
        <v>12406.923403672241</v>
      </c>
      <c r="F17" s="25">
        <f t="shared" si="1"/>
        <v>12558.862633598248</v>
      </c>
      <c r="G17" s="25">
        <f t="shared" si="2"/>
        <v>12610.087859687588</v>
      </c>
      <c r="H17" s="7"/>
      <c r="I17" s="7"/>
      <c r="J17" s="6"/>
    </row>
    <row r="18" spans="1:10" ht="15.75" customHeight="1">
      <c r="A18" s="27">
        <v>7</v>
      </c>
      <c r="B18" s="28" t="s">
        <v>71</v>
      </c>
      <c r="C18" s="25">
        <f>Umlagezusammenstellung!E14</f>
        <v>2815.3100000000004</v>
      </c>
      <c r="D18" s="26">
        <f t="shared" si="3"/>
        <v>0.0038576459303918892</v>
      </c>
      <c r="E18" s="25">
        <f t="shared" si="0"/>
        <v>11025.15206906002</v>
      </c>
      <c r="F18" s="25">
        <f t="shared" si="1"/>
        <v>11160.169676623735</v>
      </c>
      <c r="G18" s="25">
        <f t="shared" si="2"/>
        <v>11205.68989860236</v>
      </c>
      <c r="H18" s="7"/>
      <c r="I18" s="7"/>
      <c r="J18" s="6"/>
    </row>
    <row r="19" spans="1:10" ht="15.75" customHeight="1">
      <c r="A19" s="27">
        <v>8</v>
      </c>
      <c r="B19" s="28" t="s">
        <v>72</v>
      </c>
      <c r="C19" s="25">
        <f>Umlagezusammenstellung!E15</f>
        <v>4297.175</v>
      </c>
      <c r="D19" s="26">
        <f t="shared" si="3"/>
        <v>0.005888154288846261</v>
      </c>
      <c r="E19" s="25">
        <f t="shared" si="0"/>
        <v>16828.344957522615</v>
      </c>
      <c r="F19" s="25">
        <f t="shared" si="1"/>
        <v>17034.43035763223</v>
      </c>
      <c r="G19" s="25">
        <f t="shared" si="2"/>
        <v>17103.91057824062</v>
      </c>
      <c r="H19" s="10"/>
      <c r="I19" s="7"/>
      <c r="J19" s="6"/>
    </row>
    <row r="20" spans="1:10" ht="15.75" customHeight="1">
      <c r="A20" s="27">
        <v>9</v>
      </c>
      <c r="B20" s="28" t="s">
        <v>73</v>
      </c>
      <c r="C20" s="25">
        <f>Umlagezusammenstellung!E16</f>
        <v>10729.759999999998</v>
      </c>
      <c r="D20" s="26">
        <f t="shared" si="3"/>
        <v>0.014702329405316525</v>
      </c>
      <c r="E20" s="25">
        <f t="shared" si="0"/>
        <v>42019.25744039463</v>
      </c>
      <c r="F20" s="25">
        <f t="shared" si="1"/>
        <v>42533.838969580705</v>
      </c>
      <c r="G20" s="25">
        <f t="shared" si="2"/>
        <v>42707.326456563445</v>
      </c>
      <c r="H20" s="11"/>
      <c r="I20" s="12"/>
      <c r="J20" s="6"/>
    </row>
    <row r="21" spans="1:10" ht="15.75" customHeight="1">
      <c r="A21" s="27">
        <v>10</v>
      </c>
      <c r="B21" s="28" t="s">
        <v>74</v>
      </c>
      <c r="C21" s="25">
        <f>Umlagezusammenstellung!E17</f>
        <v>6583.54</v>
      </c>
      <c r="D21" s="26">
        <f t="shared" si="3"/>
        <v>0.009021019457385586</v>
      </c>
      <c r="E21" s="25">
        <f>$E$8*D21</f>
        <v>25782.073609208004</v>
      </c>
      <c r="F21" s="25">
        <f t="shared" si="1"/>
        <v>26097.8092902165</v>
      </c>
      <c r="G21" s="25">
        <f t="shared" si="2"/>
        <v>26204.25731981365</v>
      </c>
      <c r="H21" s="11"/>
      <c r="I21" s="12"/>
      <c r="J21" s="6"/>
    </row>
    <row r="22" spans="1:10" ht="15.75" customHeight="1">
      <c r="A22" s="27">
        <v>11</v>
      </c>
      <c r="B22" s="28" t="s">
        <v>75</v>
      </c>
      <c r="C22" s="25">
        <f>Umlagezusammenstellung!E18</f>
        <v>5487.135</v>
      </c>
      <c r="D22" s="26">
        <f t="shared" si="3"/>
        <v>0.007518683200876954</v>
      </c>
      <c r="E22" s="25">
        <f t="shared" si="0"/>
        <v>21488.396588106334</v>
      </c>
      <c r="F22" s="25">
        <f t="shared" si="1"/>
        <v>21751.55050013703</v>
      </c>
      <c r="G22" s="25">
        <f t="shared" si="2"/>
        <v>21840.270961907376</v>
      </c>
      <c r="H22" s="11"/>
      <c r="I22" s="12"/>
      <c r="J22" s="6"/>
    </row>
    <row r="23" spans="1:10" ht="15.75" customHeight="1">
      <c r="A23" s="27">
        <v>12</v>
      </c>
      <c r="B23" s="28" t="s">
        <v>76</v>
      </c>
      <c r="C23" s="25">
        <f>Umlagezusammenstellung!E19</f>
        <v>4942.07</v>
      </c>
      <c r="D23" s="26">
        <f t="shared" si="3"/>
        <v>0.006771814195670047</v>
      </c>
      <c r="E23" s="25">
        <f t="shared" si="0"/>
        <v>19353.844971224993</v>
      </c>
      <c r="F23" s="25">
        <f>$F$8*D23</f>
        <v>19590.858468073446</v>
      </c>
      <c r="G23" s="25">
        <f t="shared" si="2"/>
        <v>19670.765875582354</v>
      </c>
      <c r="H23" s="11"/>
      <c r="I23" s="12"/>
      <c r="J23" s="6"/>
    </row>
    <row r="24" spans="1:10" ht="15.75" customHeight="1">
      <c r="A24" s="27">
        <v>13</v>
      </c>
      <c r="B24" s="28" t="s">
        <v>77</v>
      </c>
      <c r="C24" s="25">
        <f>Umlagezusammenstellung!E20</f>
        <v>22611.63</v>
      </c>
      <c r="D24" s="26">
        <f t="shared" si="3"/>
        <v>0.03098332419841053</v>
      </c>
      <c r="E24" s="25">
        <f t="shared" si="0"/>
        <v>88550.3405590573</v>
      </c>
      <c r="F24" s="25">
        <f t="shared" si="1"/>
        <v>89634.75690600167</v>
      </c>
      <c r="G24" s="25">
        <f t="shared" si="2"/>
        <v>90000.36013154291</v>
      </c>
      <c r="H24" s="7"/>
      <c r="I24" s="12"/>
      <c r="J24" s="6"/>
    </row>
    <row r="25" spans="1:10" ht="15.75" customHeight="1">
      <c r="A25" s="27">
        <v>14</v>
      </c>
      <c r="B25" s="28" t="s">
        <v>78</v>
      </c>
      <c r="C25" s="25">
        <f>Umlagezusammenstellung!E21</f>
        <v>12507.77</v>
      </c>
      <c r="D25" s="26">
        <f t="shared" si="3"/>
        <v>0.017138627021101676</v>
      </c>
      <c r="E25" s="25">
        <f t="shared" si="0"/>
        <v>48982.19602630859</v>
      </c>
      <c r="F25" s="25">
        <f t="shared" si="1"/>
        <v>49582.04797204715</v>
      </c>
      <c r="G25" s="25">
        <f t="shared" si="2"/>
        <v>49784.283770896145</v>
      </c>
      <c r="H25" s="7"/>
      <c r="I25" s="13"/>
      <c r="J25" s="6"/>
    </row>
    <row r="26" spans="1:10" ht="15.75" customHeight="1">
      <c r="A26" s="27">
        <v>15</v>
      </c>
      <c r="B26" s="28" t="s">
        <v>79</v>
      </c>
      <c r="C26" s="25">
        <f>Umlagezusammenstellung!E22</f>
        <v>533771.97</v>
      </c>
      <c r="D26" s="26">
        <f t="shared" si="3"/>
        <v>0.7313948616059195</v>
      </c>
      <c r="E26" s="25">
        <f>$E$8*D26</f>
        <v>2090326.5144697179</v>
      </c>
      <c r="F26" s="25">
        <f>$F$8*D26</f>
        <v>2115925.334625925</v>
      </c>
      <c r="G26" s="25">
        <f>$G$8*D26</f>
        <v>2124555.793992875</v>
      </c>
      <c r="H26" s="9"/>
      <c r="I26" s="9"/>
      <c r="J26" s="6"/>
    </row>
    <row r="27" spans="1:10" ht="15.75" customHeight="1">
      <c r="A27" s="27">
        <v>16</v>
      </c>
      <c r="B27" s="28" t="s">
        <v>80</v>
      </c>
      <c r="C27" s="25">
        <f>Umlagezusammenstellung!E23</f>
        <v>1301.59</v>
      </c>
      <c r="D27" s="26">
        <f t="shared" si="3"/>
        <v>0.0017834886270211019</v>
      </c>
      <c r="E27" s="25">
        <f>$E$8*D27</f>
        <v>5097.21049602631</v>
      </c>
      <c r="F27" s="25">
        <f t="shared" si="1"/>
        <v>5159.632597972048</v>
      </c>
      <c r="G27" s="25">
        <f t="shared" si="2"/>
        <v>5180.6777637708965</v>
      </c>
      <c r="H27" s="9"/>
      <c r="I27" s="9"/>
      <c r="J27" s="6"/>
    </row>
    <row r="28" spans="1:10" ht="15.75" customHeight="1">
      <c r="A28" s="27">
        <v>17</v>
      </c>
      <c r="B28" s="28" t="s">
        <v>81</v>
      </c>
      <c r="C28" s="25">
        <f>Umlagezusammenstellung!E24</f>
        <v>21906.840000000004</v>
      </c>
      <c r="D28" s="26">
        <f t="shared" si="3"/>
        <v>0.030017593861331883</v>
      </c>
      <c r="E28" s="25">
        <f t="shared" si="0"/>
        <v>85790.28325568652</v>
      </c>
      <c r="F28" s="25">
        <f t="shared" si="1"/>
        <v>86840.89904083313</v>
      </c>
      <c r="G28" s="25">
        <f t="shared" si="2"/>
        <v>87195.10664839686</v>
      </c>
      <c r="H28" s="9"/>
      <c r="I28" s="9"/>
      <c r="J28" s="6"/>
    </row>
    <row r="29" spans="1:10" ht="15.75" customHeight="1" thickBot="1">
      <c r="A29" s="29">
        <v>18</v>
      </c>
      <c r="B29" s="29" t="s">
        <v>82</v>
      </c>
      <c r="C29" s="30">
        <f>Umlagezusammenstellung!E25</f>
        <v>40263.58499999999</v>
      </c>
      <c r="D29" s="179">
        <f t="shared" si="3"/>
        <v>0.05517071115374075</v>
      </c>
      <c r="E29" s="30">
        <f t="shared" si="0"/>
        <v>157677.89247739105</v>
      </c>
      <c r="F29" s="30">
        <f t="shared" si="1"/>
        <v>159608.86736777198</v>
      </c>
      <c r="G29" s="30">
        <f t="shared" si="2"/>
        <v>160259.88175938613</v>
      </c>
      <c r="H29" s="9"/>
      <c r="I29" s="9"/>
      <c r="J29" s="6"/>
    </row>
    <row r="30" spans="1:10" ht="21" customHeight="1" thickBot="1">
      <c r="A30" s="1"/>
      <c r="B30" s="2" t="s">
        <v>4</v>
      </c>
      <c r="C30" s="155">
        <f>SUM(C12:C29)</f>
        <v>729799.9799999999</v>
      </c>
      <c r="D30" s="156">
        <f>SUM(D12:D29)</f>
        <v>0.9999999725952317</v>
      </c>
      <c r="E30" s="155">
        <f>SUM(E12:E29)</f>
        <v>2857999.921677172</v>
      </c>
      <c r="F30" s="155">
        <f>SUM(F12:F29)</f>
        <v>2892999.920718005</v>
      </c>
      <c r="G30" s="155">
        <f>SUM(G12:G29)</f>
        <v>2904799.920394629</v>
      </c>
      <c r="H30" s="9"/>
      <c r="I30" s="9"/>
      <c r="J30" s="6"/>
    </row>
    <row r="31" spans="1:10" ht="18.75" thickTop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8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8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sheetProtection/>
  <mergeCells count="4">
    <mergeCell ref="A9:A10"/>
    <mergeCell ref="B9:B10"/>
    <mergeCell ref="A3:G3"/>
    <mergeCell ref="A5:G5"/>
  </mergeCells>
  <printOptions/>
  <pageMargins left="1.17" right="0.65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Rickert</cp:lastModifiedBy>
  <cp:lastPrinted>2014-04-22T09:46:42Z</cp:lastPrinted>
  <dcterms:created xsi:type="dcterms:W3CDTF">2008-04-08T08:58:24Z</dcterms:created>
  <dcterms:modified xsi:type="dcterms:W3CDTF">2014-05-22T10:46:27Z</dcterms:modified>
  <cp:category/>
  <cp:version/>
  <cp:contentType/>
  <cp:contentStatus/>
</cp:coreProperties>
</file>