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Anteil SV" sheetId="1" r:id="rId1"/>
    <sheet name="RE 2014" sheetId="2" r:id="rId2"/>
    <sheet name="NutzungEinzelanlage" sheetId="3" r:id="rId3"/>
    <sheet name="Kalkulation" sheetId="4" r:id="rId4"/>
  </sheets>
  <definedNames/>
  <calcPr fullCalcOnLoad="1"/>
</workbook>
</file>

<file path=xl/sharedStrings.xml><?xml version="1.0" encoding="utf-8"?>
<sst xmlns="http://schemas.openxmlformats.org/spreadsheetml/2006/main" count="213" uniqueCount="172">
  <si>
    <t>Riemannsportplatz</t>
  </si>
  <si>
    <t>Kostenanteil für den Schulverband Ratzeburg</t>
  </si>
  <si>
    <t>Nutzungsstunden/Jahr</t>
  </si>
  <si>
    <t>Nutzungsanteil in %</t>
  </si>
  <si>
    <t>RSV</t>
  </si>
  <si>
    <t>RVR</t>
  </si>
  <si>
    <t>EBR</t>
  </si>
  <si>
    <t>Pestalozzischule</t>
  </si>
  <si>
    <t>gesamt:</t>
  </si>
  <si>
    <t>GemS</t>
  </si>
  <si>
    <t>OGS</t>
  </si>
  <si>
    <t>GS Vorstadt</t>
  </si>
  <si>
    <t>Ermittlung lt. Trainingsplan, da keine Angaben vorliegen: 1,5 Std./Woche</t>
  </si>
  <si>
    <t xml:space="preserve">Anteil Schulverband: </t>
  </si>
  <si>
    <t>560.5105</t>
  </si>
  <si>
    <t>Unterhaltung Riemannsportplatz</t>
  </si>
  <si>
    <t>560.5209</t>
  </si>
  <si>
    <t>Unterhaltung Sportgeräte</t>
  </si>
  <si>
    <t>560.5420</t>
  </si>
  <si>
    <t>Steuern, Abgaben. Versicherung</t>
  </si>
  <si>
    <t xml:space="preserve">für Vers.  Flutlichtanlage </t>
  </si>
  <si>
    <t>560.9350</t>
  </si>
  <si>
    <t>Erwerb Geräte Multifkts.fläche</t>
  </si>
  <si>
    <t>Flutlichtanlage v. 40.2 ermittelt</t>
  </si>
  <si>
    <t>Ermittlung Stundensätze für die Einzelanlagen</t>
  </si>
  <si>
    <t>hier: Nutzungszeiten und Erläuterungen</t>
  </si>
  <si>
    <t>Nutzungszeiten</t>
  </si>
  <si>
    <t>Nutzer</t>
  </si>
  <si>
    <t>Bemerkungen</t>
  </si>
  <si>
    <t>in Stunden</t>
  </si>
  <si>
    <t>vom RSV für Stadion mitgeteilte Nutzungszeiten, Punktspielbetrieb, I. u. II. Herren, A-Jugend</t>
  </si>
  <si>
    <t>errechnet aus Trainingsplan, 1,5 Std. wöchentlich</t>
  </si>
  <si>
    <t>SV-Schulen</t>
  </si>
  <si>
    <t>angenommener Anteil für Stadionnutzung</t>
  </si>
  <si>
    <t>angenommener Anteil für Nutzung der Leichtathletikanlagen</t>
  </si>
  <si>
    <t>angenommener Anteil für Kunstrasennutzung</t>
  </si>
  <si>
    <t>gesamte</t>
  </si>
  <si>
    <t>Erläuterungen zur folgenden Kalkulation</t>
  </si>
  <si>
    <t xml:space="preserve">Zur Ermittlung von Stundensätzen der einzelnen Teilanlagen der Gesamt-Sportplatzanlage wurden die allgemeinen Kosten, </t>
  </si>
  <si>
    <t>z. B. für die Zuwegungen etc., den einzelnen Anlagen anteilig nach qm zugeordnet.</t>
  </si>
  <si>
    <t>Als Nutzungszeit wurde die tatsächliche gesamte Nutzungszeit zur Ermittlung des Stundensatzes als Teiler für die Kosten der</t>
  </si>
  <si>
    <t>einzelnen Teilanlage herangezogen. Würde man stattdessen, wie vom RSV gewünscht, die möglichen Nutzungszeiten, täglich</t>
  </si>
  <si>
    <t>14 Stunden (8.00 - 22.00 Uhr) zugrundelegen, verblieben der Stadt ungedeckte Kosten in enormer Höhe. Da die Teilanlagen,</t>
  </si>
  <si>
    <t>insbesondere die Fußballplätze aber vorgehalten werden, muss es das Ziel sein, möglichst alle Kosten durch die Nutzer zu</t>
  </si>
  <si>
    <t xml:space="preserve">decken. </t>
  </si>
  <si>
    <t>Riemannsportplatzanlage</t>
  </si>
  <si>
    <t>Anlagen</t>
  </si>
  <si>
    <t>Fläche in m²</t>
  </si>
  <si>
    <t xml:space="preserve">Anteil der </t>
  </si>
  <si>
    <t>Bauhof/Anlage</t>
  </si>
  <si>
    <t>Bauhof/allg. Flächen</t>
  </si>
  <si>
    <t>Unterhaltung</t>
  </si>
  <si>
    <t>Steuern, Abgaben,</t>
  </si>
  <si>
    <t>Erwerb Geräte</t>
  </si>
  <si>
    <t>Flutlichtanlage</t>
  </si>
  <si>
    <t>Kosten</t>
  </si>
  <si>
    <t>Nutzungs-</t>
  </si>
  <si>
    <t>insgesamt:</t>
  </si>
  <si>
    <t>Anlagen an</t>
  </si>
  <si>
    <t>entspricht der</t>
  </si>
  <si>
    <t>HHSt. 560.5913</t>
  </si>
  <si>
    <t>Riemannsport-</t>
  </si>
  <si>
    <t>Sportgeräte</t>
  </si>
  <si>
    <t>Versicherung</t>
  </si>
  <si>
    <t>Multifunktions-</t>
  </si>
  <si>
    <t>insgesamt</t>
  </si>
  <si>
    <t>entgelt</t>
  </si>
  <si>
    <t>den allg. Flächen</t>
  </si>
  <si>
    <t>Kosten für Lei</t>
  </si>
  <si>
    <t>stungen Bauhof</t>
  </si>
  <si>
    <t>platz</t>
  </si>
  <si>
    <t>fläche</t>
  </si>
  <si>
    <t>pro</t>
  </si>
  <si>
    <t>pro Stunde</t>
  </si>
  <si>
    <t>in %</t>
  </si>
  <si>
    <t>Anlage</t>
  </si>
  <si>
    <t>hier: Vers. F.</t>
  </si>
  <si>
    <t>ohne Ber.</t>
  </si>
  <si>
    <t>der Einn.</t>
  </si>
  <si>
    <t>Gebäudefläche</t>
  </si>
  <si>
    <t>allg. Flächen</t>
  </si>
  <si>
    <t>Platz 1</t>
  </si>
  <si>
    <t>Stadion</t>
  </si>
  <si>
    <t>Platz 2</t>
  </si>
  <si>
    <t>"Dolecki-Fläche"</t>
  </si>
  <si>
    <t>Kunstrasen</t>
  </si>
  <si>
    <t>Platz 4</t>
  </si>
  <si>
    <t>"Pampers-Bomber"</t>
  </si>
  <si>
    <t>"Großfeld"</t>
  </si>
  <si>
    <t>Wurf- und Sprung-</t>
  </si>
  <si>
    <t>gruben</t>
  </si>
  <si>
    <t>und</t>
  </si>
  <si>
    <t>Laufbahn</t>
  </si>
  <si>
    <t>Beachvolleyball-</t>
  </si>
  <si>
    <t>gesamt für</t>
  </si>
  <si>
    <t>Leichtathletik</t>
  </si>
  <si>
    <t>insg.</t>
  </si>
  <si>
    <t>Nebenrechnung:</t>
  </si>
  <si>
    <t>Fläche</t>
  </si>
  <si>
    <t>%uale Anteile an allg. Fläche</t>
  </si>
  <si>
    <t>Stundensatz</t>
  </si>
  <si>
    <t>mögliches Entgelt</t>
  </si>
  <si>
    <t>gesamte Anlage</t>
  </si>
  <si>
    <t>RSV Fußball</t>
  </si>
  <si>
    <t>für Kunstrasenplatz</t>
  </si>
  <si>
    <t>RSV gesamt:</t>
  </si>
  <si>
    <t>abzgl. Gebäudefläche</t>
  </si>
  <si>
    <t>abzgl. allg.Flächen</t>
  </si>
  <si>
    <t>Sportanlagen gesamt</t>
  </si>
  <si>
    <t>Stadion (Paltz 1)</t>
  </si>
  <si>
    <t>für Stadionplatz</t>
  </si>
  <si>
    <t>Doleckifläche (Platz 2)</t>
  </si>
  <si>
    <t>RVR Fußball</t>
  </si>
  <si>
    <t>RVR gesamt:</t>
  </si>
  <si>
    <t xml:space="preserve">SV gesamt: </t>
  </si>
  <si>
    <t>Pampers-Bomber</t>
  </si>
  <si>
    <t>Großfeld</t>
  </si>
  <si>
    <t>für Leichtathletikanl.</t>
  </si>
  <si>
    <t>gesamtes mögl.Entgelt</t>
  </si>
  <si>
    <t>gesamte Nutzungs-</t>
  </si>
  <si>
    <t>zeiten, siehe</t>
  </si>
  <si>
    <t>Vorblatt:</t>
  </si>
  <si>
    <t>aber zur Berechnung</t>
  </si>
  <si>
    <t>der Einzelanlagen:</t>
  </si>
  <si>
    <t>Kunstrasen:</t>
  </si>
  <si>
    <t>Großfeld:</t>
  </si>
  <si>
    <t>Stadion:</t>
  </si>
  <si>
    <t>Leichtathletik:</t>
  </si>
  <si>
    <t>Bauhof</t>
  </si>
  <si>
    <t>Angebot</t>
  </si>
  <si>
    <t>erhalten:</t>
  </si>
  <si>
    <t>v. 2.1.2013,</t>
  </si>
  <si>
    <t>Platz 3</t>
  </si>
  <si>
    <t>"Kleinfeld"</t>
  </si>
  <si>
    <t>"Pambers-Bomber" o. Bolzplatz</t>
  </si>
  <si>
    <t>Gesamtunterhaltung</t>
  </si>
  <si>
    <t xml:space="preserve">Gesamtkosten: </t>
  </si>
  <si>
    <t>SV:</t>
  </si>
  <si>
    <t>GemS:</t>
  </si>
  <si>
    <t>GS:</t>
  </si>
  <si>
    <t>für das Jahr 2014</t>
  </si>
  <si>
    <t>Berechnung zum HH 2016</t>
  </si>
  <si>
    <t>Basisjahr 2014</t>
  </si>
  <si>
    <t>Bauhof Rg. s. Leitzordner</t>
  </si>
  <si>
    <t>Rechnungsergebnisse 2014</t>
  </si>
  <si>
    <t>ehemals Platz 2</t>
  </si>
  <si>
    <t>ehemals Platz 3</t>
  </si>
  <si>
    <t>jetzt Kleinfeld Platz 5</t>
  </si>
  <si>
    <t>jetzt Platz 1</t>
  </si>
  <si>
    <t>jetzt Platz 2</t>
  </si>
  <si>
    <t xml:space="preserve">jetzt Platz 6 </t>
  </si>
  <si>
    <t>Großfeld oder auch Oberer Rasen</t>
  </si>
  <si>
    <t>"Dolecki-Fläche" und</t>
  </si>
  <si>
    <t>vom RSV für Kunstrasen mitgeteilte Nutzungszeiten, tägliches Training (abzgl. G- Jugend) und Punktspielbetrieb E-Ju, III.Herren, Alt-H.</t>
  </si>
  <si>
    <t>vom RSV für Großfeld mitgeteilte Nutzungszeiten, Punktspielbetrieb, C-, D- u. B-Jugend, Damen</t>
  </si>
  <si>
    <t>vom RSV für Bolzplatz mitgeteilte Nutzungszeiten, F-Jugend</t>
  </si>
  <si>
    <t>vom RSV für Kleinfeld mitgeteilte Nutzungszeiten, G-Jugend Training und Punktspielbetrieb</t>
  </si>
  <si>
    <t xml:space="preserve">Da vom RSV keine Angaben zur Nutzung der einzelnen Plätze erfolgten, wurde analog der Mitteilungen aus dem letzten Jahr die </t>
  </si>
  <si>
    <t>Gesamtstundenzahl wie unter Bemerkungen dargestellt, aufgeteilt.</t>
  </si>
  <si>
    <t>Vom RVR gab es keine Rückmeldung zu den Nutzungszeiten. Der RVR trainiert 1.5 Stunden wöchentlich mit nur einer Mannschaft</t>
  </si>
  <si>
    <t>auf dem Kunstrasenplatz. Die Gesamtnutzungszeit wurde selbst errechnet.</t>
  </si>
  <si>
    <t>Stadionplatz 390 Stunden, Leichtathletik 390 Stunden und 19 Stunden Kunstrasen</t>
  </si>
  <si>
    <t>Da keine spezifischen Erkenntnisse bzgl. der Schulnutzungszeiten vorliegen (insg. 799), wurden diese wie folgt aufgeteilt:</t>
  </si>
  <si>
    <t>o.a. "Bolzplatz"</t>
  </si>
  <si>
    <r>
      <t>Platz 5"</t>
    </r>
    <r>
      <rPr>
        <u val="single"/>
        <sz val="10"/>
        <rFont val="Arial"/>
        <family val="2"/>
      </rPr>
      <t>Kleinfeld</t>
    </r>
    <r>
      <rPr>
        <sz val="10"/>
        <rFont val="Arial"/>
        <family val="2"/>
      </rPr>
      <t>" u.</t>
    </r>
  </si>
  <si>
    <t>für Platz 5 Kleinfeld</t>
  </si>
  <si>
    <t>für Platz 3 Großfeld</t>
  </si>
  <si>
    <t>für Platz 4 Bolzplatz</t>
  </si>
  <si>
    <t>Kleinfeld:</t>
  </si>
  <si>
    <t>Bolzplatz:</t>
  </si>
  <si>
    <t>Kosten des HJ 2014 in €</t>
  </si>
  <si>
    <t>Nutzungsstunden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</si>
</sst>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\ &quot;€&quot;"/>
  </numFmts>
  <fonts count="4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single"/>
      <sz val="12"/>
      <color theme="1"/>
      <name val="Arial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14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2" fillId="0" borderId="0" xfId="0" applyFont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Fill="1" applyBorder="1" applyAlignment="1">
      <alignment/>
    </xf>
    <xf numFmtId="0" fontId="32" fillId="33" borderId="0" xfId="0" applyFont="1" applyFill="1" applyAlignment="1">
      <alignment/>
    </xf>
    <xf numFmtId="3" fontId="32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2" fillId="0" borderId="20" xfId="0" applyNumberFormat="1" applyFont="1" applyBorder="1" applyAlignment="1">
      <alignment/>
    </xf>
    <xf numFmtId="49" fontId="32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49" fontId="32" fillId="0" borderId="1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4" xfId="0" applyFont="1" applyFill="1" applyBorder="1" applyAlignment="1">
      <alignment/>
    </xf>
    <xf numFmtId="3" fontId="32" fillId="34" borderId="25" xfId="0" applyNumberFormat="1" applyFont="1" applyFill="1" applyBorder="1" applyAlignment="1">
      <alignment/>
    </xf>
    <xf numFmtId="3" fontId="3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20" xfId="0" applyNumberFormat="1" applyFont="1" applyBorder="1" applyAlignment="1">
      <alignment/>
    </xf>
    <xf numFmtId="4" fontId="32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32" fillId="0" borderId="2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4" fontId="32" fillId="0" borderId="21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4" fontId="32" fillId="0" borderId="28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20" xfId="0" applyFont="1" applyFill="1" applyBorder="1" applyAlignment="1">
      <alignment/>
    </xf>
    <xf numFmtId="4" fontId="32" fillId="33" borderId="21" xfId="0" applyNumberFormat="1" applyFont="1" applyFill="1" applyBorder="1" applyAlignment="1">
      <alignment/>
    </xf>
    <xf numFmtId="3" fontId="32" fillId="33" borderId="0" xfId="0" applyNumberFormat="1" applyFont="1" applyFill="1" applyAlignment="1">
      <alignment/>
    </xf>
    <xf numFmtId="4" fontId="32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32" fillId="33" borderId="26" xfId="0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164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32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30" xfId="0" applyNumberFormat="1" applyFont="1" applyBorder="1" applyAlignment="1">
      <alignment/>
    </xf>
    <xf numFmtId="4" fontId="32" fillId="0" borderId="30" xfId="0" applyNumberFormat="1" applyFont="1" applyBorder="1" applyAlignment="1">
      <alignment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1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35" borderId="0" xfId="0" applyFont="1" applyFill="1" applyAlignment="1">
      <alignment/>
    </xf>
    <xf numFmtId="8" fontId="0" fillId="0" borderId="26" xfId="0" applyNumberFormat="1" applyBorder="1" applyAlignment="1">
      <alignment/>
    </xf>
    <xf numFmtId="3" fontId="32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35" borderId="29" xfId="0" applyFont="1" applyFill="1" applyBorder="1" applyAlignment="1">
      <alignment/>
    </xf>
    <xf numFmtId="9" fontId="0" fillId="35" borderId="31" xfId="0" applyNumberFormat="1" applyFont="1" applyFill="1" applyBorder="1" applyAlignment="1">
      <alignment/>
    </xf>
    <xf numFmtId="8" fontId="0" fillId="35" borderId="32" xfId="0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8" fontId="0" fillId="35" borderId="33" xfId="0" applyNumberFormat="1" applyFont="1" applyFill="1" applyBorder="1" applyAlignment="1">
      <alignment/>
    </xf>
    <xf numFmtId="0" fontId="0" fillId="35" borderId="30" xfId="0" applyFont="1" applyFill="1" applyBorder="1" applyAlignment="1">
      <alignment/>
    </xf>
    <xf numFmtId="10" fontId="0" fillId="35" borderId="15" xfId="0" applyNumberFormat="1" applyFont="1" applyFill="1" applyBorder="1" applyAlignment="1">
      <alignment/>
    </xf>
    <xf numFmtId="8" fontId="0" fillId="35" borderId="34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8" fontId="2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165" fontId="2" fillId="0" borderId="0" xfId="0" applyNumberFormat="1" applyFont="1" applyAlignment="1">
      <alignment/>
    </xf>
    <xf numFmtId="8" fontId="0" fillId="0" borderId="0" xfId="0" applyNumberFormat="1" applyFill="1" applyAlignment="1">
      <alignment/>
    </xf>
    <xf numFmtId="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0" fillId="35" borderId="35" xfId="0" applyFont="1" applyFill="1" applyBorder="1" applyAlignment="1">
      <alignment/>
    </xf>
    <xf numFmtId="8" fontId="0" fillId="0" borderId="35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15.140625" style="0" bestFit="1" customWidth="1"/>
    <col min="2" max="2" width="19.57421875" style="0" bestFit="1" customWidth="1"/>
    <col min="3" max="3" width="17.7109375" style="0" bestFit="1" customWidth="1"/>
    <col min="4" max="4" width="35.421875" style="0" bestFit="1" customWidth="1"/>
  </cols>
  <sheetData>
    <row r="1" spans="1:4" ht="18">
      <c r="A1" s="1" t="s">
        <v>0</v>
      </c>
      <c r="D1" s="118" t="s">
        <v>141</v>
      </c>
    </row>
    <row r="2" spans="1:4" ht="18">
      <c r="A2" s="1" t="s">
        <v>1</v>
      </c>
      <c r="D2" s="118" t="s">
        <v>142</v>
      </c>
    </row>
    <row r="3" spans="1:4" ht="12.75">
      <c r="A3" s="1" t="s">
        <v>140</v>
      </c>
      <c r="D3" s="119" t="s">
        <v>143</v>
      </c>
    </row>
    <row r="6" spans="1:4" ht="12.75">
      <c r="A6" s="2"/>
      <c r="B6" s="1" t="s">
        <v>2</v>
      </c>
      <c r="C6" s="1" t="s">
        <v>3</v>
      </c>
      <c r="D6" s="2"/>
    </row>
    <row r="7" spans="1:3" ht="12.75">
      <c r="A7" s="7" t="s">
        <v>4</v>
      </c>
      <c r="B7" s="8">
        <v>1210</v>
      </c>
      <c r="C7" s="8">
        <f>B7/B14*100</f>
        <v>57.97795879252515</v>
      </c>
    </row>
    <row r="8" spans="1:4" ht="12.75">
      <c r="A8" s="7" t="s">
        <v>5</v>
      </c>
      <c r="B8" s="8">
        <v>78</v>
      </c>
      <c r="C8" s="8">
        <f>B8/B14*100</f>
        <v>3.7374221370388114</v>
      </c>
      <c r="D8" t="s">
        <v>12</v>
      </c>
    </row>
    <row r="9" spans="1:3" ht="12.75">
      <c r="A9" s="3" t="s">
        <v>10</v>
      </c>
      <c r="B9" s="4">
        <v>0</v>
      </c>
      <c r="C9" s="4">
        <f>B9/B14*100</f>
        <v>0</v>
      </c>
    </row>
    <row r="10" spans="1:3" ht="12.75">
      <c r="A10" s="3" t="s">
        <v>6</v>
      </c>
      <c r="B10" s="4">
        <v>0</v>
      </c>
      <c r="C10" s="4">
        <f>B10/B14*100</f>
        <v>0</v>
      </c>
    </row>
    <row r="11" spans="1:3" ht="12.75">
      <c r="A11" s="3" t="s">
        <v>9</v>
      </c>
      <c r="B11" s="4">
        <v>474</v>
      </c>
      <c r="C11" s="4">
        <f>B11/B14*100</f>
        <v>22.712026832774317</v>
      </c>
    </row>
    <row r="12" spans="1:3" ht="12.75">
      <c r="A12" s="3" t="s">
        <v>11</v>
      </c>
      <c r="B12" s="4">
        <v>325</v>
      </c>
      <c r="C12" s="4">
        <f>B12/B14*100</f>
        <v>15.572592237661715</v>
      </c>
    </row>
    <row r="13" spans="1:3" ht="13.5" thickBot="1">
      <c r="A13" s="5" t="s">
        <v>7</v>
      </c>
      <c r="B13" s="6">
        <v>0</v>
      </c>
      <c r="C13" s="6">
        <f>B13/B14*100</f>
        <v>0</v>
      </c>
    </row>
    <row r="14" spans="1:3" ht="13.5" thickTop="1">
      <c r="A14" s="3" t="s">
        <v>8</v>
      </c>
      <c r="B14" s="4">
        <f>SUM(B7:B13)</f>
        <v>2087</v>
      </c>
      <c r="C14" s="4">
        <f>SUM(C7:C13)</f>
        <v>99.99999999999999</v>
      </c>
    </row>
    <row r="17" spans="1:4" ht="13.5" thickBot="1">
      <c r="A17" s="9" t="s">
        <v>13</v>
      </c>
      <c r="B17" s="9"/>
      <c r="C17" s="10">
        <f>SUM(C9:C13)</f>
        <v>38.28461907043603</v>
      </c>
      <c r="D17" s="9"/>
    </row>
    <row r="18" spans="1:4" ht="13.5" thickTop="1">
      <c r="A18" s="9"/>
      <c r="B18" s="9"/>
      <c r="C18" s="9"/>
      <c r="D18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10.57421875" style="0" customWidth="1"/>
    <col min="2" max="2" width="28.421875" style="0" customWidth="1"/>
    <col min="3" max="3" width="10.7109375" style="0" bestFit="1" customWidth="1"/>
    <col min="4" max="4" width="22.57421875" style="0" customWidth="1"/>
  </cols>
  <sheetData>
    <row r="1" ht="15.75">
      <c r="A1" s="11" t="s">
        <v>144</v>
      </c>
    </row>
    <row r="3" spans="1:3" ht="12.75">
      <c r="A3" s="12" t="s">
        <v>14</v>
      </c>
      <c r="B3" t="s">
        <v>15</v>
      </c>
      <c r="C3" s="13">
        <v>21034.82</v>
      </c>
    </row>
    <row r="4" spans="1:3" ht="12.75">
      <c r="A4" s="12" t="s">
        <v>16</v>
      </c>
      <c r="B4" t="s">
        <v>17</v>
      </c>
      <c r="C4" s="13">
        <v>0</v>
      </c>
    </row>
    <row r="5" spans="1:4" ht="12.75">
      <c r="A5" s="14" t="s">
        <v>18</v>
      </c>
      <c r="B5" t="s">
        <v>19</v>
      </c>
      <c r="C5" s="13">
        <v>117.29</v>
      </c>
      <c r="D5" s="15" t="s">
        <v>20</v>
      </c>
    </row>
    <row r="6" spans="1:4" ht="12.75">
      <c r="A6" s="14" t="s">
        <v>21</v>
      </c>
      <c r="B6" t="s">
        <v>22</v>
      </c>
      <c r="C6" s="13">
        <v>0</v>
      </c>
      <c r="D6" s="15"/>
    </row>
    <row r="7" spans="2:3" ht="12.75">
      <c r="B7" s="15" t="s">
        <v>23</v>
      </c>
      <c r="C7" s="13">
        <v>3510</v>
      </c>
    </row>
    <row r="8" ht="12.75">
      <c r="B8" s="15"/>
    </row>
    <row r="10" ht="12.75">
      <c r="C10" s="102">
        <f>SUM(C3:C9)</f>
        <v>24662.11</v>
      </c>
    </row>
    <row r="12" spans="1:4" ht="12.75">
      <c r="A12" t="s">
        <v>128</v>
      </c>
      <c r="B12" s="2" t="s">
        <v>82</v>
      </c>
      <c r="C12" s="120">
        <v>20058.88</v>
      </c>
      <c r="D12" s="2" t="s">
        <v>148</v>
      </c>
    </row>
    <row r="13" spans="1:4" ht="12.75">
      <c r="A13" t="s">
        <v>129</v>
      </c>
      <c r="B13" s="121" t="s">
        <v>85</v>
      </c>
      <c r="C13" s="102">
        <v>837.18</v>
      </c>
      <c r="D13" s="122" t="s">
        <v>149</v>
      </c>
    </row>
    <row r="14" spans="1:2" ht="12.75">
      <c r="A14" t="s">
        <v>131</v>
      </c>
      <c r="B14" t="s">
        <v>145</v>
      </c>
    </row>
    <row r="15" spans="1:3" ht="12.75">
      <c r="A15" t="s">
        <v>130</v>
      </c>
      <c r="B15" s="15" t="s">
        <v>152</v>
      </c>
      <c r="C15" s="124"/>
    </row>
    <row r="16" spans="1:2" ht="12.75">
      <c r="A16" s="100">
        <v>41725</v>
      </c>
      <c r="B16" t="s">
        <v>146</v>
      </c>
    </row>
    <row r="17" spans="2:4" ht="12.75">
      <c r="B17" s="2" t="s">
        <v>133</v>
      </c>
      <c r="C17" s="123">
        <v>5682.64</v>
      </c>
      <c r="D17" s="125" t="s">
        <v>147</v>
      </c>
    </row>
    <row r="18" ht="12.75">
      <c r="B18" s="9" t="s">
        <v>86</v>
      </c>
    </row>
    <row r="19" spans="2:3" ht="12.75">
      <c r="B19" s="126" t="s">
        <v>134</v>
      </c>
      <c r="C19" s="123">
        <v>3255.38</v>
      </c>
    </row>
    <row r="20" spans="2:4" ht="12.75">
      <c r="B20" s="126" t="s">
        <v>151</v>
      </c>
      <c r="C20" s="127">
        <v>8605.18</v>
      </c>
      <c r="D20" s="2" t="s">
        <v>150</v>
      </c>
    </row>
    <row r="21" spans="2:3" ht="12.75">
      <c r="B21" s="53" t="s">
        <v>95</v>
      </c>
      <c r="C21" s="102">
        <v>649.19</v>
      </c>
    </row>
    <row r="22" spans="2:3" ht="12.75">
      <c r="B22" s="128" t="s">
        <v>135</v>
      </c>
      <c r="C22" s="129">
        <v>25489.42</v>
      </c>
    </row>
    <row r="24" spans="2:3" ht="13.5" thickBot="1">
      <c r="B24" s="101" t="s">
        <v>136</v>
      </c>
      <c r="C24" s="16">
        <f>SUM(C10:C22)</f>
        <v>89239.98000000001</v>
      </c>
    </row>
    <row r="25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14.8515625" style="0" bestFit="1" customWidth="1"/>
    <col min="2" max="2" width="21.28125" style="0" bestFit="1" customWidth="1"/>
    <col min="3" max="3" width="18.7109375" style="0" bestFit="1" customWidth="1"/>
    <col min="4" max="4" width="112.421875" style="0" bestFit="1" customWidth="1"/>
  </cols>
  <sheetData>
    <row r="1" spans="1:4" ht="15.75">
      <c r="A1" s="17" t="s">
        <v>0</v>
      </c>
      <c r="B1" s="17"/>
      <c r="C1" s="17"/>
      <c r="D1" s="17"/>
    </row>
    <row r="2" spans="1:4" ht="15.75">
      <c r="A2" s="17" t="s">
        <v>24</v>
      </c>
      <c r="B2" s="17"/>
      <c r="C2" s="17"/>
      <c r="D2" s="17"/>
    </row>
    <row r="3" spans="1:4" ht="15.75">
      <c r="A3" s="17" t="s">
        <v>140</v>
      </c>
      <c r="B3" s="17"/>
      <c r="C3" s="17"/>
      <c r="D3" s="17"/>
    </row>
    <row r="5" spans="1:4" ht="14.25">
      <c r="A5" s="18" t="s">
        <v>25</v>
      </c>
      <c r="B5" s="18"/>
      <c r="C5" s="18"/>
      <c r="D5" s="18"/>
    </row>
    <row r="7" ht="15" thickBot="1">
      <c r="A7" s="19" t="s">
        <v>26</v>
      </c>
    </row>
    <row r="8" ht="13.5" thickTop="1"/>
    <row r="9" spans="1:4" ht="12.75">
      <c r="A9" t="s">
        <v>27</v>
      </c>
      <c r="B9" t="s">
        <v>2</v>
      </c>
      <c r="C9" t="s">
        <v>3</v>
      </c>
      <c r="D9" t="s">
        <v>28</v>
      </c>
    </row>
    <row r="10" spans="1:4" ht="13.5" thickBot="1">
      <c r="A10" s="20"/>
      <c r="B10" s="20" t="s">
        <v>29</v>
      </c>
      <c r="C10" s="20"/>
      <c r="D10" s="20"/>
    </row>
    <row r="11" spans="1:4" ht="12.75">
      <c r="A11" s="21" t="s">
        <v>4</v>
      </c>
      <c r="B11" s="21">
        <v>1047</v>
      </c>
      <c r="C11" s="21">
        <f>B11/$B$21*100</f>
        <v>50.16770483948251</v>
      </c>
      <c r="D11" s="130" t="s">
        <v>153</v>
      </c>
    </row>
    <row r="12" spans="1:4" ht="12.75">
      <c r="A12" s="22" t="s">
        <v>4</v>
      </c>
      <c r="B12" s="22">
        <v>54</v>
      </c>
      <c r="C12" s="22">
        <f aca="true" t="shared" si="0" ref="C12:C19">B12/$B$21*100</f>
        <v>2.5874460948730236</v>
      </c>
      <c r="D12" s="22" t="s">
        <v>30</v>
      </c>
    </row>
    <row r="13" spans="1:4" ht="12.75">
      <c r="A13" s="22" t="s">
        <v>4</v>
      </c>
      <c r="B13" s="22">
        <v>63</v>
      </c>
      <c r="C13" s="22">
        <f t="shared" si="0"/>
        <v>3.0186871106851942</v>
      </c>
      <c r="D13" s="131" t="s">
        <v>154</v>
      </c>
    </row>
    <row r="14" spans="1:4" ht="12.75">
      <c r="A14" s="22" t="s">
        <v>4</v>
      </c>
      <c r="B14" s="22">
        <v>6.66</v>
      </c>
      <c r="C14" s="22">
        <f t="shared" si="0"/>
        <v>0.3191183517010062</v>
      </c>
      <c r="D14" s="131" t="s">
        <v>155</v>
      </c>
    </row>
    <row r="15" spans="1:4" ht="12.75">
      <c r="A15" s="22" t="s">
        <v>4</v>
      </c>
      <c r="B15" s="22">
        <v>39.34</v>
      </c>
      <c r="C15" s="22">
        <f t="shared" si="0"/>
        <v>1.8850023957834212</v>
      </c>
      <c r="D15" s="131" t="s">
        <v>156</v>
      </c>
    </row>
    <row r="16" spans="1:4" ht="12.75">
      <c r="A16" s="22" t="s">
        <v>5</v>
      </c>
      <c r="B16" s="22">
        <v>78</v>
      </c>
      <c r="C16" s="22">
        <f t="shared" si="0"/>
        <v>3.7374221370388114</v>
      </c>
      <c r="D16" s="22" t="s">
        <v>31</v>
      </c>
    </row>
    <row r="17" spans="1:4" ht="12.75">
      <c r="A17" s="23" t="s">
        <v>32</v>
      </c>
      <c r="B17" s="23">
        <v>390</v>
      </c>
      <c r="C17" s="23">
        <f t="shared" si="0"/>
        <v>18.687110685194057</v>
      </c>
      <c r="D17" s="23" t="s">
        <v>33</v>
      </c>
    </row>
    <row r="18" spans="1:4" ht="12.75">
      <c r="A18" s="23" t="s">
        <v>32</v>
      </c>
      <c r="B18" s="23">
        <v>390</v>
      </c>
      <c r="C18" s="23">
        <f t="shared" si="0"/>
        <v>18.687110685194057</v>
      </c>
      <c r="D18" s="23" t="s">
        <v>34</v>
      </c>
    </row>
    <row r="19" spans="1:4" ht="13.5" thickBot="1">
      <c r="A19" s="24" t="s">
        <v>32</v>
      </c>
      <c r="B19" s="24">
        <v>19</v>
      </c>
      <c r="C19" s="24">
        <f t="shared" si="0"/>
        <v>0.9103977000479155</v>
      </c>
      <c r="D19" s="24" t="s">
        <v>35</v>
      </c>
    </row>
    <row r="20" ht="12.75">
      <c r="A20" t="s">
        <v>36</v>
      </c>
    </row>
    <row r="21" spans="1:3" ht="13.5" thickBot="1">
      <c r="A21" s="25" t="s">
        <v>26</v>
      </c>
      <c r="B21" s="25">
        <f>SUM(B11:B20)</f>
        <v>2087</v>
      </c>
      <c r="C21" s="25">
        <f>SUM(C11:C20)</f>
        <v>99.99999999999999</v>
      </c>
    </row>
    <row r="22" ht="13.5" thickTop="1"/>
    <row r="23" ht="13.5" thickBot="1">
      <c r="D23" s="25" t="s">
        <v>37</v>
      </c>
    </row>
    <row r="24" ht="13.5" thickTop="1">
      <c r="D24" t="s">
        <v>38</v>
      </c>
    </row>
    <row r="25" ht="12.75">
      <c r="D25" t="s">
        <v>39</v>
      </c>
    </row>
    <row r="26" ht="12.75">
      <c r="D26" t="s">
        <v>40</v>
      </c>
    </row>
    <row r="27" ht="12.75">
      <c r="D27" t="s">
        <v>41</v>
      </c>
    </row>
    <row r="28" ht="12.75">
      <c r="D28" t="s">
        <v>42</v>
      </c>
    </row>
    <row r="29" ht="12.75">
      <c r="D29" t="s">
        <v>43</v>
      </c>
    </row>
    <row r="30" ht="12.75">
      <c r="D30" t="s">
        <v>44</v>
      </c>
    </row>
    <row r="31" ht="12.75">
      <c r="D31" s="15" t="s">
        <v>157</v>
      </c>
    </row>
    <row r="32" ht="12.75">
      <c r="D32" s="15" t="s">
        <v>158</v>
      </c>
    </row>
    <row r="33" ht="12.75">
      <c r="D33" s="15" t="s">
        <v>159</v>
      </c>
    </row>
    <row r="34" ht="12.75">
      <c r="D34" s="15" t="s">
        <v>160</v>
      </c>
    </row>
    <row r="35" ht="12.75">
      <c r="D35" s="15" t="s">
        <v>162</v>
      </c>
    </row>
    <row r="36" ht="12.75">
      <c r="D36" s="15" t="s">
        <v>161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tabSelected="1" zoomScalePageLayoutView="0" workbookViewId="0" topLeftCell="A10">
      <selection activeCell="D43" sqref="D43"/>
    </sheetView>
  </sheetViews>
  <sheetFormatPr defaultColWidth="14.8515625" defaultRowHeight="12.75"/>
  <cols>
    <col min="1" max="1" width="16.28125" style="27" customWidth="1"/>
    <col min="2" max="2" width="12.421875" style="27" customWidth="1"/>
    <col min="3" max="3" width="25.421875" style="27" customWidth="1"/>
    <col min="4" max="4" width="14.8515625" style="27" customWidth="1"/>
    <col min="5" max="5" width="17.421875" style="27" customWidth="1"/>
    <col min="6" max="6" width="21.28125" style="27" customWidth="1"/>
    <col min="7" max="7" width="21.421875" style="27" customWidth="1"/>
    <col min="8" max="8" width="16.8515625" style="27" customWidth="1"/>
    <col min="9" max="10" width="15.00390625" style="27" customWidth="1"/>
    <col min="11" max="11" width="12.140625" style="27" customWidth="1"/>
    <col min="12" max="252" width="11.421875" style="27" customWidth="1"/>
    <col min="253" max="253" width="16.28125" style="27" customWidth="1"/>
    <col min="254" max="254" width="12.421875" style="27" customWidth="1"/>
    <col min="255" max="255" width="25.421875" style="27" customWidth="1"/>
    <col min="256" max="16384" width="14.8515625" style="27" customWidth="1"/>
  </cols>
  <sheetData>
    <row r="1" ht="12.75">
      <c r="A1" s="26" t="s">
        <v>45</v>
      </c>
    </row>
    <row r="3" spans="4:12" ht="13.5" thickBot="1">
      <c r="D3" s="28" t="s">
        <v>170</v>
      </c>
      <c r="E3" s="29"/>
      <c r="F3" s="29"/>
      <c r="G3" s="29"/>
      <c r="H3" s="29"/>
      <c r="I3" s="29"/>
      <c r="J3" s="29"/>
      <c r="K3" s="29"/>
      <c r="L3" s="29"/>
    </row>
    <row r="4" spans="1:12" ht="13.5" thickTop="1">
      <c r="A4" s="30" t="s">
        <v>46</v>
      </c>
      <c r="B4" s="30" t="s">
        <v>47</v>
      </c>
      <c r="C4" s="30" t="s">
        <v>48</v>
      </c>
      <c r="D4" s="30" t="s">
        <v>49</v>
      </c>
      <c r="E4" s="30" t="s">
        <v>50</v>
      </c>
      <c r="F4" s="30" t="s">
        <v>51</v>
      </c>
      <c r="G4" s="30" t="s">
        <v>51</v>
      </c>
      <c r="H4" s="30" t="s">
        <v>52</v>
      </c>
      <c r="I4" s="30" t="s">
        <v>53</v>
      </c>
      <c r="J4" s="30" t="s">
        <v>54</v>
      </c>
      <c r="K4" s="31" t="s">
        <v>55</v>
      </c>
      <c r="L4" s="32" t="s">
        <v>56</v>
      </c>
    </row>
    <row r="5" spans="1:12" ht="12.75">
      <c r="A5" s="30"/>
      <c r="B5" s="30" t="s">
        <v>57</v>
      </c>
      <c r="C5" s="30" t="s">
        <v>58</v>
      </c>
      <c r="D5" s="33" t="s">
        <v>59</v>
      </c>
      <c r="E5" s="33" t="s">
        <v>60</v>
      </c>
      <c r="F5" s="30" t="s">
        <v>61</v>
      </c>
      <c r="G5" s="30" t="s">
        <v>62</v>
      </c>
      <c r="H5" s="30" t="s">
        <v>63</v>
      </c>
      <c r="I5" s="30" t="s">
        <v>64</v>
      </c>
      <c r="J5" s="30"/>
      <c r="K5" s="31" t="s">
        <v>65</v>
      </c>
      <c r="L5" s="32" t="s">
        <v>66</v>
      </c>
    </row>
    <row r="6" spans="1:12" ht="12.75">
      <c r="A6" s="30"/>
      <c r="B6" s="34">
        <v>51100</v>
      </c>
      <c r="C6" s="30" t="s">
        <v>67</v>
      </c>
      <c r="D6" s="33" t="s">
        <v>68</v>
      </c>
      <c r="E6" s="33" t="s">
        <v>69</v>
      </c>
      <c r="F6" s="35" t="s">
        <v>70</v>
      </c>
      <c r="G6" s="35" t="s">
        <v>16</v>
      </c>
      <c r="H6" s="35" t="s">
        <v>18</v>
      </c>
      <c r="I6" s="35" t="s">
        <v>71</v>
      </c>
      <c r="J6" s="35"/>
      <c r="K6" s="36" t="s">
        <v>72</v>
      </c>
      <c r="L6" s="37" t="s">
        <v>73</v>
      </c>
    </row>
    <row r="7" spans="1:12" ht="12.75">
      <c r="A7" s="30"/>
      <c r="B7" s="34"/>
      <c r="C7" s="30" t="s">
        <v>74</v>
      </c>
      <c r="D7" s="30"/>
      <c r="E7" s="30"/>
      <c r="F7" s="35" t="s">
        <v>14</v>
      </c>
      <c r="G7" s="35"/>
      <c r="H7" s="30"/>
      <c r="I7" s="35" t="s">
        <v>21</v>
      </c>
      <c r="J7" s="35"/>
      <c r="K7" s="31" t="s">
        <v>75</v>
      </c>
      <c r="L7" s="38"/>
    </row>
    <row r="8" spans="1:12" ht="12.75">
      <c r="A8" s="30"/>
      <c r="B8" s="34"/>
      <c r="C8" s="30"/>
      <c r="D8" s="30"/>
      <c r="E8" s="30"/>
      <c r="F8" s="35"/>
      <c r="G8" s="30"/>
      <c r="H8" s="30" t="s">
        <v>76</v>
      </c>
      <c r="I8" s="35"/>
      <c r="J8" s="35"/>
      <c r="K8" s="39" t="s">
        <v>77</v>
      </c>
      <c r="L8" s="38" t="s">
        <v>77</v>
      </c>
    </row>
    <row r="9" spans="1:12" ht="13.5" thickBot="1">
      <c r="A9" s="28"/>
      <c r="B9" s="28"/>
      <c r="C9" s="28"/>
      <c r="D9" s="28"/>
      <c r="E9" s="28"/>
      <c r="F9" s="28"/>
      <c r="G9" s="40"/>
      <c r="H9" s="28" t="s">
        <v>54</v>
      </c>
      <c r="I9" s="28"/>
      <c r="J9" s="28"/>
      <c r="K9" s="41" t="s">
        <v>78</v>
      </c>
      <c r="L9" s="42" t="s">
        <v>78</v>
      </c>
    </row>
    <row r="10" spans="1:12" ht="14.25" thickBot="1" thickTop="1">
      <c r="A10" s="43" t="s">
        <v>79</v>
      </c>
      <c r="B10" s="44">
        <v>1335</v>
      </c>
      <c r="C10" s="30"/>
      <c r="K10" s="39"/>
      <c r="L10" s="38"/>
    </row>
    <row r="11" spans="1:12" ht="14.25" thickBot="1" thickTop="1">
      <c r="A11" s="29" t="s">
        <v>80</v>
      </c>
      <c r="B11" s="45">
        <v>11322</v>
      </c>
      <c r="C11" s="45">
        <v>100</v>
      </c>
      <c r="D11" s="29"/>
      <c r="E11" s="46">
        <v>25489.42</v>
      </c>
      <c r="F11" s="46">
        <v>21034.82</v>
      </c>
      <c r="G11" s="46">
        <v>0</v>
      </c>
      <c r="H11" s="46">
        <v>117.29</v>
      </c>
      <c r="I11" s="46">
        <v>0</v>
      </c>
      <c r="J11" s="46">
        <v>3510</v>
      </c>
      <c r="K11" s="41"/>
      <c r="L11" s="42"/>
    </row>
    <row r="12" spans="11:12" ht="13.5" thickTop="1">
      <c r="K12" s="39"/>
      <c r="L12" s="38"/>
    </row>
    <row r="13" spans="1:12" ht="12.75">
      <c r="A13" s="27" t="s">
        <v>81</v>
      </c>
      <c r="B13" s="34">
        <v>13055</v>
      </c>
      <c r="C13" s="47">
        <f>C53</f>
        <v>33.95936841557631</v>
      </c>
      <c r="D13" s="48">
        <v>20058.88</v>
      </c>
      <c r="E13" s="48">
        <f>E11*C13%</f>
        <v>8656.04604479359</v>
      </c>
      <c r="F13" s="48">
        <f>F11*C13%</f>
        <v>7143.292019353328</v>
      </c>
      <c r="G13" s="48">
        <f>G11*C13%</f>
        <v>0</v>
      </c>
      <c r="H13" s="48">
        <f>H11*C13%</f>
        <v>39.83094321462945</v>
      </c>
      <c r="I13" s="48">
        <f>I11*C13%</f>
        <v>0</v>
      </c>
      <c r="J13" s="48"/>
      <c r="K13" s="49">
        <f>SUM(D13:J13)</f>
        <v>35898.049007361544</v>
      </c>
      <c r="L13" s="50">
        <f>K13/$H$66</f>
        <v>80.85146172829177</v>
      </c>
    </row>
    <row r="14" spans="1:12" ht="12.75">
      <c r="A14" s="27" t="s">
        <v>82</v>
      </c>
      <c r="E14" s="48"/>
      <c r="F14" s="48"/>
      <c r="H14" s="48"/>
      <c r="I14" s="48"/>
      <c r="J14" s="48"/>
      <c r="K14" s="39"/>
      <c r="L14" s="51"/>
    </row>
    <row r="15" spans="1:12" ht="12.75">
      <c r="A15" s="52"/>
      <c r="B15" s="52"/>
      <c r="C15" s="52"/>
      <c r="D15" s="53"/>
      <c r="E15" s="54"/>
      <c r="F15" s="54"/>
      <c r="G15" s="52"/>
      <c r="H15" s="54"/>
      <c r="I15" s="54"/>
      <c r="J15" s="55"/>
      <c r="K15" s="56"/>
      <c r="L15" s="57"/>
    </row>
    <row r="16" spans="1:12" ht="12.75">
      <c r="A16" s="58"/>
      <c r="E16" s="48"/>
      <c r="F16" s="48"/>
      <c r="H16" s="48"/>
      <c r="I16" s="48"/>
      <c r="J16" s="48"/>
      <c r="K16" s="39"/>
      <c r="L16" s="51"/>
    </row>
    <row r="17" spans="1:12" ht="12.75">
      <c r="A17" s="15" t="s">
        <v>164</v>
      </c>
      <c r="B17" s="34">
        <v>3005</v>
      </c>
      <c r="C17" s="47">
        <f>C54</f>
        <v>7.816767682022735</v>
      </c>
      <c r="D17" s="48">
        <v>5682.64</v>
      </c>
      <c r="E17" s="48">
        <f>E11*C17%</f>
        <v>1992.4487448950392</v>
      </c>
      <c r="F17" s="48">
        <f>F11*C17%</f>
        <v>1644.2430117316546</v>
      </c>
      <c r="G17" s="48">
        <f>G11*C17%</f>
        <v>0</v>
      </c>
      <c r="H17" s="48">
        <f>H11*C17%</f>
        <v>9.168286814244466</v>
      </c>
      <c r="I17" s="48">
        <f>I11*C17%</f>
        <v>0</v>
      </c>
      <c r="J17" s="48"/>
      <c r="K17" s="49">
        <f>SUM(D17:J17)</f>
        <v>9328.50004344094</v>
      </c>
      <c r="L17" s="50">
        <f>K17/$H$67</f>
        <v>237.12506465279458</v>
      </c>
    </row>
    <row r="18" spans="1:12" ht="12.75">
      <c r="A18" s="52" t="s">
        <v>84</v>
      </c>
      <c r="B18" s="52"/>
      <c r="C18" s="52"/>
      <c r="D18" s="53"/>
      <c r="E18" s="54"/>
      <c r="F18" s="54"/>
      <c r="G18" s="52"/>
      <c r="H18" s="54"/>
      <c r="I18" s="54"/>
      <c r="J18" s="54"/>
      <c r="K18" s="56"/>
      <c r="L18" s="59"/>
    </row>
    <row r="19" spans="1:12" ht="12.75">
      <c r="A19" s="60"/>
      <c r="B19" s="60"/>
      <c r="C19" s="60"/>
      <c r="D19" s="60"/>
      <c r="E19" s="61"/>
      <c r="F19" s="61"/>
      <c r="G19" s="60"/>
      <c r="H19" s="61"/>
      <c r="I19" s="61"/>
      <c r="J19" s="61"/>
      <c r="K19" s="39"/>
      <c r="L19" s="50"/>
    </row>
    <row r="20" spans="1:12" ht="12.75">
      <c r="A20" s="60" t="s">
        <v>85</v>
      </c>
      <c r="B20" s="62">
        <v>5080</v>
      </c>
      <c r="C20" s="63">
        <f>C55</f>
        <v>13.214369326015138</v>
      </c>
      <c r="D20" s="61">
        <v>837.18</v>
      </c>
      <c r="E20" s="61">
        <f>E11*C20%</f>
        <v>3368.2660978591675</v>
      </c>
      <c r="F20" s="61">
        <f>F11*C20%</f>
        <v>2779.6188018624975</v>
      </c>
      <c r="G20" s="61">
        <f>G11*C20%</f>
        <v>0</v>
      </c>
      <c r="H20" s="61">
        <f>H11*C20%</f>
        <v>15.499133782483156</v>
      </c>
      <c r="I20" s="61">
        <f>I11*C20%</f>
        <v>0</v>
      </c>
      <c r="J20" s="61">
        <v>3510</v>
      </c>
      <c r="K20" s="49">
        <f>SUM(D20:J20)</f>
        <v>10510.564033504148</v>
      </c>
      <c r="L20" s="50">
        <f>K20/$H$68</f>
        <v>9.187555973342787</v>
      </c>
    </row>
    <row r="21" spans="1:12" ht="12.75">
      <c r="A21" s="122" t="s">
        <v>83</v>
      </c>
      <c r="B21" s="64"/>
      <c r="C21" s="64"/>
      <c r="D21" s="53"/>
      <c r="E21" s="54"/>
      <c r="F21" s="54"/>
      <c r="G21" s="52"/>
      <c r="H21" s="54"/>
      <c r="I21" s="54"/>
      <c r="J21" s="54"/>
      <c r="K21" s="56"/>
      <c r="L21" s="59"/>
    </row>
    <row r="22" spans="1:12" ht="12.75">
      <c r="A22" s="58"/>
      <c r="B22" s="65"/>
      <c r="C22" s="65"/>
      <c r="D22" s="60"/>
      <c r="E22" s="61"/>
      <c r="F22" s="61"/>
      <c r="G22" s="60"/>
      <c r="H22" s="61"/>
      <c r="I22" s="61"/>
      <c r="J22" s="61"/>
      <c r="K22" s="39"/>
      <c r="L22" s="50"/>
    </row>
    <row r="23" spans="1:12" ht="12.75">
      <c r="A23" s="60" t="s">
        <v>86</v>
      </c>
      <c r="B23" s="103">
        <v>3190</v>
      </c>
      <c r="C23" s="63">
        <f>C56</f>
        <v>8.297999635824468</v>
      </c>
      <c r="D23" s="61">
        <v>3255.38</v>
      </c>
      <c r="E23" s="61">
        <f>E11*C23%</f>
        <v>2115.111978773769</v>
      </c>
      <c r="F23" s="61">
        <f>F11*C23%</f>
        <v>1745.4692869963321</v>
      </c>
      <c r="G23" s="61">
        <f>G11*C23%</f>
        <v>0</v>
      </c>
      <c r="H23" s="61">
        <f>H11*C23%</f>
        <v>9.732723772858519</v>
      </c>
      <c r="I23" s="61">
        <f>I11*C23%</f>
        <v>0</v>
      </c>
      <c r="J23" s="61"/>
      <c r="K23" s="49">
        <f>SUM(D23:J23)</f>
        <v>7125.69398954296</v>
      </c>
      <c r="L23" s="50">
        <f>K23/$H$69</f>
        <v>1069.9240224538978</v>
      </c>
    </row>
    <row r="24" spans="1:12" ht="12.75">
      <c r="A24" s="60" t="s">
        <v>87</v>
      </c>
      <c r="B24" s="104"/>
      <c r="C24" s="65"/>
      <c r="D24" s="58"/>
      <c r="E24" s="61"/>
      <c r="F24" s="61"/>
      <c r="G24" s="60"/>
      <c r="H24" s="61"/>
      <c r="I24" s="61"/>
      <c r="J24" s="61"/>
      <c r="K24" s="66"/>
      <c r="L24" s="67"/>
    </row>
    <row r="25" spans="1:12" ht="12.75">
      <c r="A25" s="122" t="s">
        <v>163</v>
      </c>
      <c r="B25" s="80" t="s">
        <v>91</v>
      </c>
      <c r="C25" s="64"/>
      <c r="D25" s="52"/>
      <c r="E25" s="54"/>
      <c r="F25" s="54"/>
      <c r="G25" s="52"/>
      <c r="H25" s="54"/>
      <c r="I25" s="54"/>
      <c r="J25" s="54"/>
      <c r="K25" s="68"/>
      <c r="L25" s="69"/>
    </row>
    <row r="26" spans="1:12" ht="12.75">
      <c r="A26" s="58"/>
      <c r="B26" s="104"/>
      <c r="C26" s="65"/>
      <c r="D26" s="60"/>
      <c r="E26" s="61"/>
      <c r="F26" s="61"/>
      <c r="G26" s="60"/>
      <c r="H26" s="61"/>
      <c r="I26" s="61"/>
      <c r="J26" s="61"/>
      <c r="K26" s="39"/>
      <c r="L26" s="50"/>
    </row>
    <row r="27" spans="1:12" ht="12.75">
      <c r="A27" s="105" t="s">
        <v>132</v>
      </c>
      <c r="B27" s="103">
        <v>7670</v>
      </c>
      <c r="C27" s="63">
        <f>C57</f>
        <v>19.951616679239393</v>
      </c>
      <c r="D27" s="61">
        <v>8605.18</v>
      </c>
      <c r="E27" s="61">
        <f>E11*C27%</f>
        <v>5085.551372161382</v>
      </c>
      <c r="F27" s="61">
        <f>F11*C27%</f>
        <v>4196.786655567984</v>
      </c>
      <c r="G27" s="61">
        <f>G11*C27%</f>
        <v>0</v>
      </c>
      <c r="H27" s="61">
        <f>H11*C27%</f>
        <v>23.401251203079884</v>
      </c>
      <c r="I27" s="61">
        <f>I11*C27%</f>
        <v>0</v>
      </c>
      <c r="J27" s="61"/>
      <c r="K27" s="49">
        <f>SUM(D27:J27)</f>
        <v>17910.919278932444</v>
      </c>
      <c r="L27" s="50">
        <f>K27/$H$70</f>
        <v>284.3003060148007</v>
      </c>
    </row>
    <row r="28" spans="1:12" ht="12.75">
      <c r="A28" s="58" t="s">
        <v>88</v>
      </c>
      <c r="B28" s="65"/>
      <c r="C28" s="65"/>
      <c r="D28" s="58"/>
      <c r="E28" s="61"/>
      <c r="F28" s="61"/>
      <c r="G28" s="60"/>
      <c r="H28" s="61"/>
      <c r="I28" s="61"/>
      <c r="J28" s="61"/>
      <c r="K28" s="66"/>
      <c r="L28" s="67"/>
    </row>
    <row r="29" spans="1:12" ht="12.75">
      <c r="A29" s="52"/>
      <c r="B29" s="64"/>
      <c r="C29" s="64"/>
      <c r="D29" s="52"/>
      <c r="E29" s="54"/>
      <c r="F29" s="54"/>
      <c r="G29" s="52"/>
      <c r="H29" s="54"/>
      <c r="I29" s="54"/>
      <c r="J29" s="54"/>
      <c r="K29" s="68"/>
      <c r="L29" s="69"/>
    </row>
    <row r="30" spans="1:12" ht="12.75">
      <c r="A30" s="60"/>
      <c r="B30" s="65"/>
      <c r="C30" s="65"/>
      <c r="D30" s="60"/>
      <c r="E30" s="61"/>
      <c r="F30" s="61"/>
      <c r="G30" s="60"/>
      <c r="H30" s="61"/>
      <c r="I30" s="61"/>
      <c r="J30" s="61"/>
      <c r="K30" s="39"/>
      <c r="L30" s="50"/>
    </row>
    <row r="31" spans="1:12" ht="12.75">
      <c r="A31" s="70"/>
      <c r="B31" s="33"/>
      <c r="C31" s="33"/>
      <c r="D31" s="71"/>
      <c r="E31" s="72"/>
      <c r="F31" s="72"/>
      <c r="G31" s="70"/>
      <c r="H31" s="72"/>
      <c r="I31" s="72"/>
      <c r="J31" s="72"/>
      <c r="K31" s="73"/>
      <c r="L31" s="74"/>
    </row>
    <row r="32" spans="1:12" ht="12.75">
      <c r="A32" s="70" t="s">
        <v>89</v>
      </c>
      <c r="B32" s="75">
        <v>3245</v>
      </c>
      <c r="C32" s="76">
        <f>B32/B52*100</f>
        <v>8.44106859506282</v>
      </c>
      <c r="D32" s="77">
        <f>D41*C32/C41</f>
        <v>326.9628356355736</v>
      </c>
      <c r="E32" s="72">
        <f>E41*C32/C41</f>
        <v>2151.579426683661</v>
      </c>
      <c r="F32" s="72">
        <f>F11*C32%</f>
        <v>1775.563585047993</v>
      </c>
      <c r="G32" s="72">
        <f>G41*C32/C41</f>
        <v>0</v>
      </c>
      <c r="H32" s="72">
        <f>H11*C32%</f>
        <v>9.900529355149182</v>
      </c>
      <c r="I32" s="72">
        <f>I11*C32/C41</f>
        <v>0</v>
      </c>
      <c r="J32" s="72"/>
      <c r="K32" s="78">
        <f>SUM(D32:J32)</f>
        <v>4264.006376722376</v>
      </c>
      <c r="L32" s="74">
        <f>K32/$H$71</f>
        <v>10.93334968390353</v>
      </c>
    </row>
    <row r="33" spans="1:12" ht="12.75">
      <c r="A33" s="70" t="s">
        <v>90</v>
      </c>
      <c r="B33" s="33"/>
      <c r="C33" s="76"/>
      <c r="D33" s="71"/>
      <c r="E33" s="72"/>
      <c r="F33" s="72"/>
      <c r="G33" s="70"/>
      <c r="H33" s="72"/>
      <c r="I33" s="72"/>
      <c r="J33" s="72"/>
      <c r="K33" s="73"/>
      <c r="L33" s="74"/>
    </row>
    <row r="34" spans="1:12" ht="12.75">
      <c r="A34" s="70" t="s">
        <v>91</v>
      </c>
      <c r="B34" s="33"/>
      <c r="C34" s="76"/>
      <c r="D34" s="71"/>
      <c r="E34" s="72"/>
      <c r="F34" s="72"/>
      <c r="G34" s="70"/>
      <c r="H34" s="72"/>
      <c r="I34" s="72"/>
      <c r="J34" s="72"/>
      <c r="K34" s="73"/>
      <c r="L34" s="74"/>
    </row>
    <row r="35" spans="1:12" ht="12.75">
      <c r="A35" s="70" t="s">
        <v>92</v>
      </c>
      <c r="B35" s="75">
        <v>2450</v>
      </c>
      <c r="C35" s="76">
        <f>B35/B52*100</f>
        <v>6.373071820617538</v>
      </c>
      <c r="D35" s="77">
        <f>D41*C35/C41</f>
        <v>246.85945987893845</v>
      </c>
      <c r="E35" s="72">
        <f>E41*C35/C41</f>
        <v>1624.459043258851</v>
      </c>
      <c r="F35" s="72">
        <f>F11*C35%</f>
        <v>1340.564185937622</v>
      </c>
      <c r="G35" s="72">
        <f>G41*C35/C41</f>
        <v>0</v>
      </c>
      <c r="H35" s="72">
        <f>H11*C35%</f>
        <v>7.47497593840231</v>
      </c>
      <c r="I35" s="72">
        <f>I11*C35/C41</f>
        <v>0</v>
      </c>
      <c r="J35" s="72"/>
      <c r="K35" s="78">
        <f>SUM(D35:J35)</f>
        <v>3219.3576650138134</v>
      </c>
      <c r="L35" s="74">
        <f>K35/$H$71</f>
        <v>8.254763243625163</v>
      </c>
    </row>
    <row r="36" spans="1:12" ht="12.75">
      <c r="A36" s="70" t="s">
        <v>91</v>
      </c>
      <c r="B36" s="33"/>
      <c r="C36" s="76"/>
      <c r="D36" s="71"/>
      <c r="E36" s="72"/>
      <c r="F36" s="72"/>
      <c r="G36" s="70"/>
      <c r="H36" s="72"/>
      <c r="I36" s="72"/>
      <c r="J36" s="72"/>
      <c r="K36" s="73"/>
      <c r="L36" s="74"/>
    </row>
    <row r="37" spans="1:12" ht="12.75">
      <c r="A37" s="70" t="s">
        <v>93</v>
      </c>
      <c r="B37" s="75">
        <v>748</v>
      </c>
      <c r="C37" s="76">
        <f>B37/B52*100</f>
        <v>1.9457378456415992</v>
      </c>
      <c r="D37" s="77">
        <f>D41*C37/C41</f>
        <v>75.36770448548815</v>
      </c>
      <c r="E37" s="72">
        <f>E41*C37/C41</f>
        <v>495.95729157453894</v>
      </c>
      <c r="F37" s="72">
        <f>F11*C37%</f>
        <v>409.2824535025882</v>
      </c>
      <c r="G37" s="72">
        <f>G41*C37/C41</f>
        <v>0</v>
      </c>
      <c r="H37" s="72">
        <f>H11*C37%</f>
        <v>2.282155919153032</v>
      </c>
      <c r="I37" s="72">
        <f>I11*C37/C41</f>
        <v>0</v>
      </c>
      <c r="J37" s="72"/>
      <c r="K37" s="78">
        <f>SUM(D37:J37)</f>
        <v>982.8896054817684</v>
      </c>
      <c r="L37" s="74">
        <f>K37/$H$71</f>
        <v>2.52022975764556</v>
      </c>
    </row>
    <row r="38" spans="1:12" ht="13.5" thickBot="1">
      <c r="A38" s="79" t="s">
        <v>71</v>
      </c>
      <c r="B38" s="80"/>
      <c r="C38" s="80"/>
      <c r="D38" s="79"/>
      <c r="E38" s="81"/>
      <c r="F38" s="82"/>
      <c r="G38" s="83"/>
      <c r="H38" s="81"/>
      <c r="I38" s="81"/>
      <c r="J38" s="81"/>
      <c r="K38" s="73"/>
      <c r="L38" s="74"/>
    </row>
    <row r="39" spans="1:256" ht="12.75">
      <c r="A39" s="84"/>
      <c r="B39" s="85"/>
      <c r="C39" s="85"/>
      <c r="D39" s="84"/>
      <c r="E39" s="86"/>
      <c r="F39" s="87"/>
      <c r="G39" s="58"/>
      <c r="H39" s="86"/>
      <c r="I39" s="86"/>
      <c r="J39" s="86"/>
      <c r="K39" s="88"/>
      <c r="L39" s="89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1:12" ht="12.75">
      <c r="A40" s="27" t="s">
        <v>94</v>
      </c>
      <c r="B40" s="30"/>
      <c r="C40" s="30"/>
      <c r="E40" s="48"/>
      <c r="F40" s="48"/>
      <c r="H40" s="48"/>
      <c r="I40" s="48"/>
      <c r="J40" s="48"/>
      <c r="K40" s="38"/>
      <c r="L40" s="50"/>
    </row>
    <row r="41" spans="1:12" ht="13.5" thickBot="1">
      <c r="A41" s="27" t="s">
        <v>95</v>
      </c>
      <c r="B41" s="34">
        <v>6448</v>
      </c>
      <c r="C41" s="47">
        <f>C58</f>
        <v>16.759878261321955</v>
      </c>
      <c r="D41" s="47">
        <v>649.19</v>
      </c>
      <c r="E41" s="48">
        <f>E11*C41%</f>
        <v>4271.995761517051</v>
      </c>
      <c r="F41" s="48">
        <f>F11*C41%</f>
        <v>3525.410224488203</v>
      </c>
      <c r="G41" s="48">
        <f>G11*C41%</f>
        <v>0</v>
      </c>
      <c r="H41" s="48">
        <f>H11*C41%</f>
        <v>19.65766121270452</v>
      </c>
      <c r="I41" s="48">
        <f>I11*C41%</f>
        <v>0</v>
      </c>
      <c r="J41" s="48"/>
      <c r="K41" s="91">
        <f>SUM(D41:J41)</f>
        <v>8466.253647217958</v>
      </c>
      <c r="L41" s="92">
        <f>K41/$H$71</f>
        <v>21.70834268517425</v>
      </c>
    </row>
    <row r="42" spans="9:12" ht="12.75">
      <c r="I42" s="48"/>
      <c r="J42" s="48"/>
      <c r="K42" s="58"/>
      <c r="L42" s="58"/>
    </row>
    <row r="43" spans="3:8" ht="12.75">
      <c r="C43" s="48"/>
      <c r="D43" s="48"/>
      <c r="E43" s="48"/>
      <c r="F43" s="48"/>
      <c r="H43" s="48"/>
    </row>
    <row r="44" spans="5:11" ht="13.5" thickBot="1">
      <c r="E44" s="48"/>
      <c r="F44" s="48"/>
      <c r="H44" s="48"/>
      <c r="I44" s="29" t="s">
        <v>96</v>
      </c>
      <c r="J44" s="29"/>
      <c r="K44" s="46">
        <f>K13+K17+K20+K23+K27+K41</f>
        <v>89239.98</v>
      </c>
    </row>
    <row r="45" ht="13.5" thickTop="1"/>
    <row r="46" spans="9:11" ht="12.75">
      <c r="I46" s="58"/>
      <c r="J46" s="58"/>
      <c r="K46" s="86"/>
    </row>
    <row r="48" spans="1:9" ht="12.75">
      <c r="A48" s="93" t="s">
        <v>97</v>
      </c>
      <c r="B48" s="93" t="s">
        <v>98</v>
      </c>
      <c r="C48" s="93" t="s">
        <v>99</v>
      </c>
      <c r="E48" s="52" t="s">
        <v>27</v>
      </c>
      <c r="F48" s="122" t="s">
        <v>171</v>
      </c>
      <c r="G48" s="52" t="s">
        <v>100</v>
      </c>
      <c r="H48" s="52" t="s">
        <v>101</v>
      </c>
      <c r="I48" s="58"/>
    </row>
    <row r="49" spans="1:10" ht="13.5" thickBot="1">
      <c r="A49" s="27" t="s">
        <v>102</v>
      </c>
      <c r="B49" s="94">
        <v>51100</v>
      </c>
      <c r="E49" s="27" t="s">
        <v>103</v>
      </c>
      <c r="F49" s="27">
        <v>1047</v>
      </c>
      <c r="G49" s="27" t="s">
        <v>104</v>
      </c>
      <c r="H49" s="95">
        <f>F49*$L$20</f>
        <v>9619.371104089898</v>
      </c>
      <c r="I49" s="96" t="s">
        <v>105</v>
      </c>
      <c r="J49" s="96">
        <f>H49+H50+H51+H52+H53</f>
        <v>48350.463349334</v>
      </c>
    </row>
    <row r="50" spans="1:9" ht="13.5" thickTop="1">
      <c r="A50" s="27" t="s">
        <v>106</v>
      </c>
      <c r="B50" s="94">
        <v>1335</v>
      </c>
      <c r="E50" s="27" t="s">
        <v>103</v>
      </c>
      <c r="F50" s="27">
        <v>39.34</v>
      </c>
      <c r="G50" s="15" t="s">
        <v>165</v>
      </c>
      <c r="H50" s="95">
        <f>F50*$L$17</f>
        <v>9328.50004344094</v>
      </c>
      <c r="I50" s="95"/>
    </row>
    <row r="51" spans="1:11" ht="12.75">
      <c r="A51" s="27" t="s">
        <v>107</v>
      </c>
      <c r="B51" s="94">
        <v>11322</v>
      </c>
      <c r="E51" s="58" t="s">
        <v>103</v>
      </c>
      <c r="F51" s="27">
        <v>54</v>
      </c>
      <c r="G51" s="15" t="s">
        <v>110</v>
      </c>
      <c r="H51" s="95">
        <f>F51*$L$13</f>
        <v>4365.978933327756</v>
      </c>
      <c r="I51" s="95"/>
      <c r="K51" s="95"/>
    </row>
    <row r="52" spans="1:9" ht="12.75">
      <c r="A52" s="27" t="s">
        <v>108</v>
      </c>
      <c r="B52" s="94">
        <f>B49-B50-B51</f>
        <v>38443</v>
      </c>
      <c r="C52" s="27">
        <v>100</v>
      </c>
      <c r="E52" s="58" t="s">
        <v>103</v>
      </c>
      <c r="F52" s="27">
        <v>63</v>
      </c>
      <c r="G52" s="15" t="s">
        <v>166</v>
      </c>
      <c r="H52" s="95">
        <f>F52*$L$27</f>
        <v>17910.919278932444</v>
      </c>
      <c r="I52" s="95"/>
    </row>
    <row r="53" spans="1:9" ht="12.75">
      <c r="A53" s="27" t="s">
        <v>109</v>
      </c>
      <c r="B53" s="94">
        <v>13055</v>
      </c>
      <c r="C53" s="48">
        <f>B53/B52*100</f>
        <v>33.95936841557631</v>
      </c>
      <c r="D53" s="94"/>
      <c r="E53" s="58" t="s">
        <v>103</v>
      </c>
      <c r="F53" s="27">
        <v>6.66</v>
      </c>
      <c r="G53" s="15" t="s">
        <v>167</v>
      </c>
      <c r="H53" s="95">
        <f>F53*$L$23</f>
        <v>7125.69398954296</v>
      </c>
      <c r="I53" s="95"/>
    </row>
    <row r="54" spans="1:10" ht="13.5" thickBot="1">
      <c r="A54" s="27" t="s">
        <v>111</v>
      </c>
      <c r="B54" s="94">
        <v>3005</v>
      </c>
      <c r="C54" s="48">
        <f>B54/B52*100</f>
        <v>7.816767682022735</v>
      </c>
      <c r="D54" s="48"/>
      <c r="E54" s="58" t="s">
        <v>112</v>
      </c>
      <c r="F54" s="27">
        <v>78</v>
      </c>
      <c r="G54" s="27" t="s">
        <v>104</v>
      </c>
      <c r="H54" s="95">
        <f>F54*$L$20</f>
        <v>716.6293659207374</v>
      </c>
      <c r="I54" s="96" t="s">
        <v>113</v>
      </c>
      <c r="J54" s="96">
        <f>H54</f>
        <v>716.6293659207374</v>
      </c>
    </row>
    <row r="55" spans="1:13" ht="14.25" thickBot="1" thickTop="1">
      <c r="A55" s="27" t="s">
        <v>85</v>
      </c>
      <c r="B55" s="94">
        <v>5080</v>
      </c>
      <c r="C55" s="48">
        <f>B55/B52*100</f>
        <v>13.214369326015138</v>
      </c>
      <c r="D55" s="48"/>
      <c r="E55" s="58" t="s">
        <v>32</v>
      </c>
      <c r="F55" s="27">
        <v>19</v>
      </c>
      <c r="G55" s="27" t="s">
        <v>104</v>
      </c>
      <c r="H55" s="95">
        <f>F55*$L$20</f>
        <v>174.56356349351296</v>
      </c>
      <c r="I55" s="97" t="s">
        <v>114</v>
      </c>
      <c r="J55" s="97">
        <f>H55+H56+H57</f>
        <v>40172.88728474526</v>
      </c>
      <c r="K55" s="109" t="s">
        <v>137</v>
      </c>
      <c r="L55" s="110">
        <v>1</v>
      </c>
      <c r="M55" s="111">
        <f>J55</f>
        <v>40172.88728474526</v>
      </c>
    </row>
    <row r="56" spans="1:13" ht="13.5" thickTop="1">
      <c r="A56" s="27" t="s">
        <v>115</v>
      </c>
      <c r="B56" s="94">
        <v>3190</v>
      </c>
      <c r="C56" s="48">
        <f>B56/B52*100</f>
        <v>8.297999635824468</v>
      </c>
      <c r="E56" s="58" t="s">
        <v>32</v>
      </c>
      <c r="F56" s="27">
        <v>390</v>
      </c>
      <c r="G56" s="27" t="s">
        <v>110</v>
      </c>
      <c r="H56" s="95">
        <f>F56*$L$13</f>
        <v>31532.07007403379</v>
      </c>
      <c r="I56" s="95"/>
      <c r="K56" s="112" t="s">
        <v>138</v>
      </c>
      <c r="L56" s="113">
        <v>0.5932</v>
      </c>
      <c r="M56" s="114">
        <f>M55*L56</f>
        <v>23830.556737310886</v>
      </c>
    </row>
    <row r="57" spans="1:14" ht="13.5" thickBot="1">
      <c r="A57" s="27" t="s">
        <v>116</v>
      </c>
      <c r="B57" s="94">
        <v>7670</v>
      </c>
      <c r="C57" s="48">
        <f>B57/B52*100</f>
        <v>19.951616679239393</v>
      </c>
      <c r="E57" s="58" t="s">
        <v>32</v>
      </c>
      <c r="F57" s="27">
        <v>390</v>
      </c>
      <c r="G57" s="27" t="s">
        <v>117</v>
      </c>
      <c r="H57" s="95">
        <f>F57*$L$41</f>
        <v>8466.253647217958</v>
      </c>
      <c r="K57" s="115" t="s">
        <v>139</v>
      </c>
      <c r="L57" s="116">
        <v>0.4068</v>
      </c>
      <c r="M57" s="117">
        <f>M55*L57</f>
        <v>16342.33054743437</v>
      </c>
      <c r="N57" s="108"/>
    </row>
    <row r="58" spans="1:3" ht="12.75">
      <c r="A58" s="60" t="s">
        <v>95</v>
      </c>
      <c r="B58" s="98">
        <v>6443</v>
      </c>
      <c r="C58" s="48">
        <f>B58/B52*100</f>
        <v>16.759878261321955</v>
      </c>
    </row>
    <row r="59" spans="1:10" ht="13.5" thickBot="1">
      <c r="A59" s="60"/>
      <c r="B59" s="98"/>
      <c r="C59" s="48"/>
      <c r="F59" s="27">
        <f>SUM(F49:F58)</f>
        <v>2087</v>
      </c>
      <c r="G59" s="29" t="s">
        <v>118</v>
      </c>
      <c r="H59" s="96">
        <f>SUM(H49:H58)</f>
        <v>89239.98</v>
      </c>
      <c r="J59" s="95"/>
    </row>
    <row r="60" spans="1:3" ht="13.5" thickTop="1">
      <c r="A60" s="58"/>
      <c r="B60" s="98"/>
      <c r="C60" s="48"/>
    </row>
    <row r="61" spans="1:5" ht="12.75">
      <c r="A61" s="58"/>
      <c r="B61" s="94"/>
      <c r="C61" s="48"/>
      <c r="E61" s="27" t="s">
        <v>119</v>
      </c>
    </row>
    <row r="62" spans="1:5" ht="12.75">
      <c r="A62" s="106"/>
      <c r="B62" s="94"/>
      <c r="C62" s="48"/>
      <c r="E62" s="27" t="s">
        <v>120</v>
      </c>
    </row>
    <row r="63" spans="1:5" ht="12.75">
      <c r="A63" s="106"/>
      <c r="E63" s="27" t="s">
        <v>121</v>
      </c>
    </row>
    <row r="64" spans="1:6" ht="12.75">
      <c r="A64" s="106"/>
      <c r="E64" s="27">
        <v>2087</v>
      </c>
      <c r="F64" s="27" t="s">
        <v>122</v>
      </c>
    </row>
    <row r="65" spans="1:6" ht="12.75">
      <c r="A65" s="107"/>
      <c r="F65" s="27" t="s">
        <v>123</v>
      </c>
    </row>
    <row r="66" spans="1:8" ht="12.75">
      <c r="A66" s="106"/>
      <c r="B66" s="60"/>
      <c r="G66" s="15" t="s">
        <v>126</v>
      </c>
      <c r="H66" s="27">
        <v>444</v>
      </c>
    </row>
    <row r="67" spans="1:8" ht="12.75">
      <c r="A67" s="106"/>
      <c r="B67" s="60"/>
      <c r="G67" s="15" t="s">
        <v>168</v>
      </c>
      <c r="H67" s="27">
        <f>F50</f>
        <v>39.34</v>
      </c>
    </row>
    <row r="68" spans="1:8" ht="12.75">
      <c r="A68" s="106"/>
      <c r="B68" s="105"/>
      <c r="G68" s="15" t="s">
        <v>124</v>
      </c>
      <c r="H68" s="27">
        <v>1144</v>
      </c>
    </row>
    <row r="69" spans="1:8" ht="12.75">
      <c r="A69" s="108"/>
      <c r="B69" s="105"/>
      <c r="C69" s="95"/>
      <c r="G69" s="15" t="s">
        <v>169</v>
      </c>
      <c r="H69" s="27">
        <v>6.66</v>
      </c>
    </row>
    <row r="70" spans="2:8" ht="12.75">
      <c r="B70" s="105"/>
      <c r="C70" s="108"/>
      <c r="G70" s="15" t="s">
        <v>125</v>
      </c>
      <c r="H70" s="27">
        <v>63</v>
      </c>
    </row>
    <row r="71" spans="2:8" ht="12.75">
      <c r="B71" s="60"/>
      <c r="G71" s="15" t="s">
        <v>127</v>
      </c>
      <c r="H71" s="52">
        <v>390</v>
      </c>
    </row>
    <row r="72" spans="2:5" ht="12.75">
      <c r="B72" s="60"/>
      <c r="D72" s="99"/>
      <c r="E72" s="58"/>
    </row>
    <row r="73" ht="12.75">
      <c r="H73" s="27">
        <f>SUM(H66:H72)</f>
        <v>2087</v>
      </c>
    </row>
    <row r="75" spans="9:10" ht="12.75">
      <c r="I75" s="95"/>
      <c r="J75" s="95"/>
    </row>
    <row r="76" spans="9:10" ht="12.75">
      <c r="I76" s="95"/>
      <c r="J76" s="95"/>
    </row>
    <row r="78" ht="12.75">
      <c r="J78" s="9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jessen</dc:creator>
  <cp:keywords/>
  <dc:description/>
  <cp:lastModifiedBy>Jessen</cp:lastModifiedBy>
  <cp:lastPrinted>2015-06-15T10:11:36Z</cp:lastPrinted>
  <dcterms:created xsi:type="dcterms:W3CDTF">2006-11-28T09:09:23Z</dcterms:created>
  <dcterms:modified xsi:type="dcterms:W3CDTF">2015-06-15T10:48:07Z</dcterms:modified>
  <cp:category/>
  <cp:version/>
  <cp:contentType/>
  <cp:contentStatus/>
</cp:coreProperties>
</file>